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8445" activeTab="1"/>
  </bookViews>
  <sheets>
    <sheet name="List1" sheetId="1" r:id="rId1"/>
    <sheet name="situačka 2004 " sheetId="2" r:id="rId2"/>
  </sheets>
  <definedNames>
    <definedName name="_xlnm.Print_Titles" localSheetId="1">'situačka 2004 '!$5:$7</definedName>
  </definedNames>
  <calcPr fullCalcOnLoad="1"/>
</workbook>
</file>

<file path=xl/sharedStrings.xml><?xml version="1.0" encoding="utf-8"?>
<sst xmlns="http://schemas.openxmlformats.org/spreadsheetml/2006/main" count="416" uniqueCount="251">
  <si>
    <t>Schválený</t>
  </si>
  <si>
    <t>rozpočet</t>
  </si>
  <si>
    <t>v tis. Kč</t>
  </si>
  <si>
    <t>daňové příjmy</t>
  </si>
  <si>
    <t>v tom:</t>
  </si>
  <si>
    <t xml:space="preserve">  neinv.d.ze SR v rámci souhrn.dot.vztahu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</si>
  <si>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</si>
  <si>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</si>
  <si>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</si>
  <si>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</si>
  <si>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</si>
  <si>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</si>
  <si>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</si>
  <si>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</si>
  <si>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</si>
  <si>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</si>
  <si>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</si>
  <si>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</si>
  <si>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</si>
  <si>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</si>
  <si>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02 - životní prostředí</t>
  </si>
  <si>
    <t>kap. 10 - doprava</t>
  </si>
  <si>
    <t>kap. 11 - cestovní ruch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</si>
  <si>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</si>
  <si>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</si>
  <si>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</si>
  <si>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</si>
  <si>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</si>
  <si>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</si>
  <si>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39 - strategické plánování</t>
  </si>
  <si>
    <t>kap. 40 - územní plánování</t>
  </si>
  <si>
    <t>kap. 41 - rezerva a ost.výd.netýk.se odvětví</t>
  </si>
  <si>
    <t>Výdaje celkem</t>
  </si>
  <si>
    <t>neinvestiční přijaté dotace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</si>
  <si>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</si>
  <si>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</si>
  <si>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</si>
  <si>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</si>
  <si>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</si>
  <si>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</si>
  <si>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</si>
  <si>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</si>
  <si>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</si>
  <si>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ČERPÁNÍ ROZPOČTU KRÁLOVÉHRADECKÉHO KRAJE</t>
  </si>
  <si>
    <t>Upravený</t>
  </si>
  <si>
    <t>Skutečnost</t>
  </si>
  <si>
    <t>%</t>
  </si>
  <si>
    <t>správní poplatky</t>
  </si>
  <si>
    <t>příjmy v rámci finančního vypořádání</t>
  </si>
  <si>
    <t>převod do sociálního fondu</t>
  </si>
  <si>
    <t>neinvestiční dotace s.r.o. OREDO</t>
  </si>
  <si>
    <t>soutěže a přehlídky - SR</t>
  </si>
  <si>
    <t>výdaje v rámci finančního vypořádání</t>
  </si>
  <si>
    <t>rezerva</t>
  </si>
  <si>
    <t>ostatní běžné výdaje netýk.se jednotl. odvětví</t>
  </si>
  <si>
    <t>běžné výdaje</t>
  </si>
  <si>
    <t>kapitálové výdaje</t>
  </si>
  <si>
    <t>konsolidace výdajů - příděl do sociál.fondu</t>
  </si>
  <si>
    <t>Saldo příjmů a výdajů</t>
  </si>
  <si>
    <t xml:space="preserve">  od DSO</t>
  </si>
  <si>
    <t>kap. 17 - přísp.pro sbory hasičů</t>
  </si>
  <si>
    <t>úhrada daně z příjmů právnických osob za kraj</t>
  </si>
  <si>
    <t xml:space="preserve">           přijaté pojist.náhrady</t>
  </si>
  <si>
    <t xml:space="preserve">           odvody PO odv. školství</t>
  </si>
  <si>
    <t>x</t>
  </si>
  <si>
    <t xml:space="preserve">  z toho: od Úřadu práce</t>
  </si>
  <si>
    <t>protipovodňová opatření</t>
  </si>
  <si>
    <t>dopravní územní obslužnost:</t>
  </si>
  <si>
    <t xml:space="preserve">              z toho: FRIK</t>
  </si>
  <si>
    <t>likvidace nepoužitelných léčiv - SR</t>
  </si>
  <si>
    <t xml:space="preserve">           odvody PO odv. zdravotnictví</t>
  </si>
  <si>
    <t>vklad pro založení akciových společností</t>
  </si>
  <si>
    <t>životní prostředí</t>
  </si>
  <si>
    <t>sociální věci</t>
  </si>
  <si>
    <t xml:space="preserve">           odvody PO odv. kultury</t>
  </si>
  <si>
    <t xml:space="preserve">              v tom: odvody z IF</t>
  </si>
  <si>
    <t>zabránění vzniku, rozvoje a šíření TBC - SR</t>
  </si>
  <si>
    <t>ostatní kapitálové výdaje</t>
  </si>
  <si>
    <t xml:space="preserve">   z toho: PO</t>
  </si>
  <si>
    <t>kultura</t>
  </si>
  <si>
    <t>poplatky za vedení účtu</t>
  </si>
  <si>
    <t xml:space="preserve">  z MŠMT</t>
  </si>
  <si>
    <t xml:space="preserve">  od Grantové agentury ČR</t>
  </si>
  <si>
    <t xml:space="preserve">                        ost.odvody</t>
  </si>
  <si>
    <t xml:space="preserve">           odvody PO odv.soc.věcí </t>
  </si>
  <si>
    <t xml:space="preserve">           cestovní ruch - na poř.výstav</t>
  </si>
  <si>
    <t xml:space="preserve">           odvody PO odv.životního prostředí</t>
  </si>
  <si>
    <t>úhrada dlužné částky firmě CLIMEX</t>
  </si>
  <si>
    <t>grantové a dílčí programy a samostat.projekty</t>
  </si>
  <si>
    <t>příspěvky PO na provoz - od ÚP</t>
  </si>
  <si>
    <t>v tom pro odvětví:</t>
  </si>
  <si>
    <t>činnost krajského úřadu</t>
  </si>
  <si>
    <t xml:space="preserve">  z toho již schváleno - kapitálové výdaje</t>
  </si>
  <si>
    <t xml:space="preserve">  z toho již schváleno: PO - investiční dotace</t>
  </si>
  <si>
    <t>doprava</t>
  </si>
  <si>
    <t>školství</t>
  </si>
  <si>
    <t>zdravotnictví</t>
  </si>
  <si>
    <t xml:space="preserve">  z toho již schváleno - investiční dotace: PO</t>
  </si>
  <si>
    <t xml:space="preserve">                                      - neinvestiční příspěvek</t>
  </si>
  <si>
    <t>kap. 51 - Fond rozvoje a investic kraje</t>
  </si>
  <si>
    <t xml:space="preserve">                         Fond reprodukce</t>
  </si>
  <si>
    <t>soc. věci</t>
  </si>
  <si>
    <t>investice</t>
  </si>
  <si>
    <t>grantové, dílčí a samostatné projekty</t>
  </si>
  <si>
    <t>základní běžný účet</t>
  </si>
  <si>
    <t xml:space="preserve">   z toho účet školství</t>
  </si>
  <si>
    <t>Fond reprodukce</t>
  </si>
  <si>
    <t>FRIK</t>
  </si>
  <si>
    <t>sociální fond</t>
  </si>
  <si>
    <t>celkem</t>
  </si>
  <si>
    <t xml:space="preserve">                      kultura</t>
  </si>
  <si>
    <t xml:space="preserve">                      sociální věci</t>
  </si>
  <si>
    <t xml:space="preserve">  z MK</t>
  </si>
  <si>
    <t xml:space="preserve">  z Mze</t>
  </si>
  <si>
    <t>investiční přijaté dotace</t>
  </si>
  <si>
    <t>nedaňové příjmy</t>
  </si>
  <si>
    <t>kapitálové příjmy</t>
  </si>
  <si>
    <t>v tom odvětví: dopravy</t>
  </si>
  <si>
    <t xml:space="preserve">                    školství</t>
  </si>
  <si>
    <t xml:space="preserve">                    zastupitelstvo kraje</t>
  </si>
  <si>
    <t xml:space="preserve">                    soc.věcí</t>
  </si>
  <si>
    <t>pořízení geografických dat</t>
  </si>
  <si>
    <t>preventivní programy - SR</t>
  </si>
  <si>
    <t>investiční dotace a. s.</t>
  </si>
  <si>
    <t>Grant.ag. - věda a výzkum - SR</t>
  </si>
  <si>
    <t>projekty výzkumu a vývoje - SR</t>
  </si>
  <si>
    <t>zaj.regionál.funkcí knihoven - SR</t>
  </si>
  <si>
    <t xml:space="preserve">                                kapitálové výdaje odvětví</t>
  </si>
  <si>
    <t>Financování</t>
  </si>
  <si>
    <t>zapojení výsledku hospodaření</t>
  </si>
  <si>
    <t xml:space="preserve">  z MZ</t>
  </si>
  <si>
    <t xml:space="preserve">  ze SFŽP</t>
  </si>
  <si>
    <t>investiční dotace  ze SR prostř. čerpacích účtů</t>
  </si>
  <si>
    <t xml:space="preserve">                    zdravotnictví</t>
  </si>
  <si>
    <t xml:space="preserve">kapitálové výdaje </t>
  </si>
  <si>
    <t xml:space="preserve">   z toho PO</t>
  </si>
  <si>
    <t>volby do Evropského parlamentu - SR</t>
  </si>
  <si>
    <t xml:space="preserve">                      KÚ</t>
  </si>
  <si>
    <t xml:space="preserve">            vratky do FRIK</t>
  </si>
  <si>
    <t>financování investičního rozvoje KHK - SR</t>
  </si>
  <si>
    <t>investiční dotace PO</t>
  </si>
  <si>
    <t>investiční dotace obcím</t>
  </si>
  <si>
    <t>dot.ze SFŽP - SR</t>
  </si>
  <si>
    <t>prevence kriminality - inv.dotace obcím</t>
  </si>
  <si>
    <t>přísp.na hospodaření v lesích - SR</t>
  </si>
  <si>
    <t xml:space="preserve">               v tom: PO</t>
  </si>
  <si>
    <t>úhr.závazků zdravot.zař.zřiz.býv.OkÚ - SR</t>
  </si>
  <si>
    <t>dot.ze SR posk.prostř.čerp.účtů u ČS a.s.</t>
  </si>
  <si>
    <t>kulturní aktivity - SR</t>
  </si>
  <si>
    <t xml:space="preserve">                                     - neinvestiční příspěvek</t>
  </si>
  <si>
    <t xml:space="preserve">                                                             a.s.</t>
  </si>
  <si>
    <t xml:space="preserve">     z toho pro obce</t>
  </si>
  <si>
    <t>financování běžného rozvoje KHK - SR</t>
  </si>
  <si>
    <t xml:space="preserve">              v tom: odv.školství</t>
  </si>
  <si>
    <t xml:space="preserve">                        odv.zdravotnictví</t>
  </si>
  <si>
    <t xml:space="preserve">                        zastupitelstvo kraje</t>
  </si>
  <si>
    <t xml:space="preserve">                        čin.KÚ</t>
  </si>
  <si>
    <t>v tom:  přijaté úroky</t>
  </si>
  <si>
    <t xml:space="preserve">            ostatní příjmy</t>
  </si>
  <si>
    <t>z toho: daň z příjmů právnic.osob za kraje</t>
  </si>
  <si>
    <t>akontace leasingu AC</t>
  </si>
  <si>
    <t>polož.HDP trubky-přip.AC do metropolit.sítě HKNET</t>
  </si>
  <si>
    <t>bezpeč.studie pro zprac.bezpeč.projektu obj.AC</t>
  </si>
  <si>
    <t>náhr.škod způsobených chráněnými živočichy-SR</t>
  </si>
  <si>
    <t xml:space="preserve">             z toho: neinv.dotace obcím</t>
  </si>
  <si>
    <t>neinvestiční dotace obcím</t>
  </si>
  <si>
    <t>podpora romských žáků středních škol - SR</t>
  </si>
  <si>
    <t xml:space="preserve">             z toho: neinvestiční dotace obcím</t>
  </si>
  <si>
    <t xml:space="preserve">             z toho: investiční dotace obcím</t>
  </si>
  <si>
    <t xml:space="preserve">              z toho: neinvestiční dotace obcím</t>
  </si>
  <si>
    <t xml:space="preserve">               z toho: neinvestiční dotace obcím</t>
  </si>
  <si>
    <t xml:space="preserve">            z toho: neinvestiční dotace obcím</t>
  </si>
  <si>
    <t>prevence kriminality - neinvestiční dotace obcím</t>
  </si>
  <si>
    <t xml:space="preserve">neinvestiční dotace obcím </t>
  </si>
  <si>
    <t xml:space="preserve">financování investičního rozvoje KHK - SR </t>
  </si>
  <si>
    <t xml:space="preserve">                                 kapitálové výdaje odvětví</t>
  </si>
  <si>
    <r>
      <t xml:space="preserve">  </t>
    </r>
    <r>
      <rPr>
        <sz val="10"/>
        <rFont val="Arial CE"/>
        <family val="0"/>
      </rPr>
      <t>odv. zdravotnictví</t>
    </r>
  </si>
  <si>
    <t xml:space="preserve">  odv. kultury</t>
  </si>
  <si>
    <t xml:space="preserve">  odv. soc.věcí</t>
  </si>
  <si>
    <t xml:space="preserve">  z toho: FRIK</t>
  </si>
  <si>
    <t xml:space="preserve">             v tom: investiční dotace obcím</t>
  </si>
  <si>
    <t xml:space="preserve">             z toho: PO</t>
  </si>
  <si>
    <t>k 31. 12. 2004</t>
  </si>
  <si>
    <t xml:space="preserve">  z MŽP</t>
  </si>
  <si>
    <t xml:space="preserve">  z OSFA</t>
  </si>
  <si>
    <t xml:space="preserve">  ze SFDI</t>
  </si>
  <si>
    <t xml:space="preserve">  od SÚJB</t>
  </si>
  <si>
    <t xml:space="preserve">  od krajů</t>
  </si>
  <si>
    <t>neinv. dotace  ze SR prostř. čerpacích účtů</t>
  </si>
  <si>
    <t>odvětví kultury</t>
  </si>
  <si>
    <t xml:space="preserve">  odv. strategického plánování</t>
  </si>
  <si>
    <t xml:space="preserve">             ze SR</t>
  </si>
  <si>
    <t>poříz. 9 ks NTB</t>
  </si>
  <si>
    <t>volby do 1/3 Senátu Parl.ČR a krajs.zastup. - SR</t>
  </si>
  <si>
    <t>nájemné - SR</t>
  </si>
  <si>
    <t>činnost krajs.koordinátora romských poradců - SR</t>
  </si>
  <si>
    <t>pronájem a náklady na detaš.pracoviště</t>
  </si>
  <si>
    <t>posíl.HW konfigurace,rouš.lic.databáz.serveru KÚ</t>
  </si>
  <si>
    <t xml:space="preserve">    autobusová doprava - SR</t>
  </si>
  <si>
    <t xml:space="preserve">    autobusová doprava </t>
  </si>
  <si>
    <t>dot.dopravcům na žákovské jízdné - SR</t>
  </si>
  <si>
    <t>územně technická studie - SFDI</t>
  </si>
  <si>
    <t>státní informační politika ve vzd. - SR</t>
  </si>
  <si>
    <t>státní informační politika ve vzd. - PILOT 1 - SR</t>
  </si>
  <si>
    <t>progr.podpory odborného vzdělávání - SR</t>
  </si>
  <si>
    <t>Progr.integr.přísl.rom.komunity-grant.pr.MK - SR</t>
  </si>
  <si>
    <t>rozš.učeb.plánů 7. ročníků - SR</t>
  </si>
  <si>
    <t>školní učební a kompenzač.pomůcky - SR</t>
  </si>
  <si>
    <t>realiz.st.informač.politiky ve vzd.-Proj.P III - SR</t>
  </si>
  <si>
    <t>neinvestiční dotace a.s.</t>
  </si>
  <si>
    <t>neinv.půjčené prostř.-Zdravotnický holding KHK a.s.</t>
  </si>
  <si>
    <t xml:space="preserve">                               Zdravot.záchr.služba HK</t>
  </si>
  <si>
    <t>základní kapitál nezapisovaný - a.s.</t>
  </si>
  <si>
    <t>inv.dotace pro zdravot.zařízení - SR</t>
  </si>
  <si>
    <t>veřejné informační služby knihoven - SR</t>
  </si>
  <si>
    <t>neinv.dot.ze SR posk.prostř.čerp.účtů u ČS a.s.</t>
  </si>
  <si>
    <t>ozdravná protiradonová opatření - SR</t>
  </si>
  <si>
    <t>vyhl.budov se zv.výskytem radonu - SR</t>
  </si>
  <si>
    <t>dot.ze SR posk.prostř.čerp.účtů u ČS a.s.-energ.audity</t>
  </si>
  <si>
    <t xml:space="preserve">          odvody PO odv.dopravy</t>
  </si>
  <si>
    <t xml:space="preserve">              v tom: ost.odvody</t>
  </si>
  <si>
    <t xml:space="preserve">           život.prostř. - pl.za odebr.mn.podzem.vody</t>
  </si>
  <si>
    <t>příspěvky PO na provoz - SR</t>
  </si>
  <si>
    <t>kap. 50 - Fond reprodukce KHK</t>
  </si>
  <si>
    <t>strategické plánování - inv.</t>
  </si>
  <si>
    <t xml:space="preserve">                                 neinv.</t>
  </si>
  <si>
    <t>životní prostředí - neinv.</t>
  </si>
  <si>
    <t>cestovní ruch - neinv.</t>
  </si>
  <si>
    <t>školství - neinv.</t>
  </si>
  <si>
    <t>kultura  - neinv.</t>
  </si>
  <si>
    <t>sociální věci - neinv.</t>
  </si>
  <si>
    <t>kap. 13 - evropská integrace</t>
  </si>
  <si>
    <t>Stavy na bankovních účtech k 31. 12. 2004:</t>
  </si>
  <si>
    <t xml:space="preserve">                      doprava</t>
  </si>
  <si>
    <t xml:space="preserve">                      strategické plánování</t>
  </si>
  <si>
    <t>z toho nevyčerpané dotace ze SR celkem</t>
  </si>
  <si>
    <t xml:space="preserve">          odvětví: školství</t>
  </si>
  <si>
    <r>
      <t xml:space="preserve">v tom:  </t>
    </r>
    <r>
      <rPr>
        <b/>
        <sz val="9"/>
        <rFont val="Arial CE"/>
        <family val="0"/>
      </rPr>
      <t>nevyčerpané ost.účel.dotace ze SR</t>
    </r>
  </si>
  <si>
    <t xml:space="preserve">              dotace na fin.běž.a investič.rozvoje kraje:</t>
  </si>
  <si>
    <t xml:space="preserve">          obce</t>
  </si>
  <si>
    <t>kap. 20 - použití sociálního fondu - běž.výd.</t>
  </si>
  <si>
    <t>Výdaje celkem po konsolidaci</t>
  </si>
  <si>
    <t xml:space="preserve">                         PO</t>
  </si>
  <si>
    <t xml:space="preserve">               v tom: a. s.</t>
  </si>
  <si>
    <t xml:space="preserve">    drážní doprava - SR</t>
  </si>
  <si>
    <t>volby do zastupitelstev obcí - SR</t>
  </si>
  <si>
    <t>energ.a služby v budovách býv. OkÚ - SR</t>
  </si>
  <si>
    <t xml:space="preserve">            z toho: inv.dotace obcím</t>
  </si>
  <si>
    <t xml:space="preserve">            v tom: inv.dotace obcím </t>
  </si>
  <si>
    <t>programy protidrogové politiky - SR</t>
  </si>
  <si>
    <t xml:space="preserve">              z toho: zdravotnictví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</si>
</sst>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6">
    <xf numFmtId="3" fontId="0" fillId="0" borderId="0" xfId="0" applyAlignment="1">
      <alignment/>
    </xf>
    <xf numFmtId="3" fontId="0" fillId="0" borderId="0" xfId="0" applyBorder="1" applyAlignment="1">
      <alignment/>
    </xf>
    <xf numFmtId="164" fontId="0" fillId="0" borderId="0" xfId="18" applyNumberFormat="1" applyFont="1" applyBorder="1" applyAlignment="1">
      <alignment/>
    </xf>
    <xf numFmtId="164" fontId="1" fillId="0" borderId="1" xfId="18" applyFont="1" applyBorder="1" applyAlignment="1">
      <alignment horizontal="center"/>
    </xf>
    <xf numFmtId="164" fontId="1" fillId="0" borderId="2" xfId="18" applyFont="1" applyBorder="1" applyAlignment="1">
      <alignment horizontal="center"/>
    </xf>
    <xf numFmtId="3" fontId="1" fillId="0" borderId="1" xfId="0" applyFont="1" applyBorder="1" applyAlignment="1">
      <alignment horizontal="left" vertical="center"/>
    </xf>
    <xf numFmtId="3" fontId="1" fillId="0" borderId="3" xfId="0" applyFont="1" applyBorder="1" applyAlignment="1">
      <alignment/>
    </xf>
    <xf numFmtId="3" fontId="3" fillId="0" borderId="3" xfId="0" applyFont="1" applyBorder="1" applyAlignment="1">
      <alignment/>
    </xf>
    <xf numFmtId="3" fontId="0" fillId="0" borderId="3" xfId="0" applyBorder="1" applyAlignment="1">
      <alignment/>
    </xf>
    <xf numFmtId="3" fontId="0" fillId="0" borderId="3" xfId="0" applyFont="1" applyBorder="1" applyAlignment="1">
      <alignment/>
    </xf>
    <xf numFmtId="3" fontId="4" fillId="0" borderId="3" xfId="0" applyFont="1" applyBorder="1" applyAlignment="1">
      <alignment/>
    </xf>
    <xf numFmtId="164" fontId="1" fillId="0" borderId="1" xfId="18" applyNumberFormat="1" applyFont="1" applyBorder="1" applyAlignment="1">
      <alignment horizontal="center"/>
    </xf>
    <xf numFmtId="164" fontId="1" fillId="0" borderId="3" xfId="18" applyNumberFormat="1" applyFont="1" applyBorder="1" applyAlignment="1">
      <alignment/>
    </xf>
    <xf numFmtId="164" fontId="0" fillId="0" borderId="3" xfId="18" applyNumberFormat="1" applyFont="1" applyBorder="1" applyAlignment="1">
      <alignment/>
    </xf>
    <xf numFmtId="164" fontId="4" fillId="0" borderId="3" xfId="18" applyNumberFormat="1" applyFont="1" applyBorder="1" applyAlignment="1">
      <alignment/>
    </xf>
    <xf numFmtId="3" fontId="0" fillId="0" borderId="1" xfId="0" applyBorder="1" applyAlignment="1">
      <alignment/>
    </xf>
    <xf numFmtId="169" fontId="1" fillId="0" borderId="3" xfId="0" applyNumberFormat="1" applyFont="1" applyBorder="1" applyAlignment="1">
      <alignment/>
    </xf>
    <xf numFmtId="169" fontId="1" fillId="0" borderId="3" xfId="0" applyNumberFormat="1" applyFont="1" applyBorder="1" applyAlignment="1">
      <alignment horizontal="center"/>
    </xf>
    <xf numFmtId="169" fontId="0" fillId="0" borderId="3" xfId="0" applyNumberFormat="1" applyFont="1" applyBorder="1" applyAlignment="1">
      <alignment/>
    </xf>
    <xf numFmtId="169" fontId="0" fillId="0" borderId="3" xfId="0" applyNumberFormat="1" applyFont="1" applyBorder="1" applyAlignment="1">
      <alignment horizontal="center"/>
    </xf>
    <xf numFmtId="169" fontId="0" fillId="0" borderId="4" xfId="0" applyNumberFormat="1" applyFont="1" applyBorder="1" applyAlignment="1">
      <alignment/>
    </xf>
    <xf numFmtId="169" fontId="4" fillId="0" borderId="4" xfId="0" applyNumberFormat="1" applyFont="1" applyBorder="1" applyAlignment="1">
      <alignment/>
    </xf>
    <xf numFmtId="3" fontId="0" fillId="0" borderId="4" xfId="0" applyBorder="1" applyAlignment="1">
      <alignment/>
    </xf>
    <xf numFmtId="169" fontId="1" fillId="0" borderId="4" xfId="0" applyNumberFormat="1" applyFont="1" applyBorder="1" applyAlignment="1">
      <alignment/>
    </xf>
    <xf numFmtId="3" fontId="0" fillId="0" borderId="5" xfId="0" applyFont="1" applyBorder="1" applyAlignment="1">
      <alignment/>
    </xf>
    <xf numFmtId="164" fontId="1" fillId="0" borderId="5" xfId="18" applyNumberFormat="1" applyFont="1" applyBorder="1" applyAlignment="1">
      <alignment/>
    </xf>
    <xf numFmtId="169" fontId="0" fillId="0" borderId="6" xfId="0" applyNumberFormat="1" applyFont="1" applyBorder="1" applyAlignment="1">
      <alignment horizontal="center"/>
    </xf>
    <xf numFmtId="164" fontId="1" fillId="0" borderId="5" xfId="18" applyFont="1" applyBorder="1" applyAlignment="1">
      <alignment vertical="center"/>
    </xf>
    <xf numFmtId="3" fontId="1" fillId="0" borderId="5" xfId="0" applyFont="1" applyBorder="1" applyAlignment="1">
      <alignment/>
    </xf>
    <xf numFmtId="169" fontId="1" fillId="0" borderId="6" xfId="0" applyNumberFormat="1" applyFont="1" applyBorder="1" applyAlignment="1">
      <alignment/>
    </xf>
    <xf numFmtId="164" fontId="0" fillId="0" borderId="7" xfId="18" applyNumberFormat="1" applyFont="1" applyBorder="1" applyAlignment="1">
      <alignment/>
    </xf>
    <xf numFmtId="164" fontId="0" fillId="0" borderId="8" xfId="18" applyNumberFormat="1" applyFont="1" applyBorder="1" applyAlignment="1">
      <alignment/>
    </xf>
    <xf numFmtId="3" fontId="0" fillId="0" borderId="7" xfId="0" applyFont="1" applyBorder="1" applyAlignment="1">
      <alignment/>
    </xf>
    <xf numFmtId="3" fontId="1" fillId="0" borderId="5" xfId="0" applyFont="1" applyBorder="1" applyAlignment="1">
      <alignment vertical="center"/>
    </xf>
    <xf numFmtId="164" fontId="0" fillId="0" borderId="0" xfId="18" applyAlignment="1">
      <alignment/>
    </xf>
    <xf numFmtId="164" fontId="0" fillId="0" borderId="3" xfId="18" applyNumberFormat="1" applyBorder="1" applyAlignment="1">
      <alignment/>
    </xf>
    <xf numFmtId="164" fontId="0" fillId="0" borderId="4" xfId="18" applyNumberFormat="1" applyBorder="1" applyAlignment="1">
      <alignment/>
    </xf>
    <xf numFmtId="166" fontId="0" fillId="0" borderId="0" xfId="18" applyNumberFormat="1" applyAlignment="1">
      <alignment/>
    </xf>
    <xf numFmtId="164" fontId="0" fillId="0" borderId="3" xfId="18" applyNumberFormat="1" applyFont="1" applyBorder="1" applyAlignment="1">
      <alignment/>
    </xf>
    <xf numFmtId="3" fontId="0" fillId="0" borderId="3" xfId="0" applyFont="1" applyBorder="1" applyAlignment="1">
      <alignment/>
    </xf>
    <xf numFmtId="3" fontId="2" fillId="0" borderId="0" xfId="0" applyFont="1" applyAlignment="1">
      <alignment horizontal="center" vertical="center"/>
    </xf>
    <xf numFmtId="3" fontId="0" fillId="0" borderId="0" xfId="0" applyAlignment="1">
      <alignment horizontal="center" vertical="center"/>
    </xf>
    <xf numFmtId="3" fontId="3" fillId="0" borderId="3" xfId="0" applyFont="1" applyBorder="1" applyAlignment="1">
      <alignment/>
    </xf>
    <xf numFmtId="3" fontId="0" fillId="0" borderId="2" xfId="0" applyBorder="1" applyAlignment="1">
      <alignment/>
    </xf>
    <xf numFmtId="164" fontId="0" fillId="0" borderId="2" xfId="18" applyNumberFormat="1" applyFont="1" applyBorder="1" applyAlignment="1">
      <alignment/>
    </xf>
    <xf numFmtId="164" fontId="0" fillId="0" borderId="2" xfId="18" applyNumberFormat="1" applyBorder="1" applyAlignment="1">
      <alignment/>
    </xf>
    <xf numFmtId="169" fontId="0" fillId="0" borderId="9" xfId="0" applyNumberFormat="1" applyFont="1" applyBorder="1" applyAlignment="1">
      <alignment/>
    </xf>
    <xf numFmtId="3" fontId="2" fillId="0" borderId="10" xfId="0" applyFont="1" applyBorder="1" applyAlignment="1">
      <alignment vertical="center"/>
    </xf>
    <xf numFmtId="164" fontId="2" fillId="0" borderId="10" xfId="18" applyNumberFormat="1" applyFont="1" applyBorder="1" applyAlignment="1">
      <alignment vertical="center"/>
    </xf>
    <xf numFmtId="169" fontId="2" fillId="0" borderId="11" xfId="0" applyNumberFormat="1" applyFont="1" applyBorder="1" applyAlignment="1">
      <alignment vertical="center"/>
    </xf>
    <xf numFmtId="3" fontId="2" fillId="0" borderId="5" xfId="0" applyFont="1" applyBorder="1" applyAlignment="1">
      <alignment vertical="center"/>
    </xf>
    <xf numFmtId="164" fontId="2" fillId="0" borderId="5" xfId="18" applyNumberFormat="1" applyFont="1" applyBorder="1" applyAlignment="1">
      <alignment vertical="center"/>
    </xf>
    <xf numFmtId="3" fontId="1" fillId="0" borderId="3" xfId="0" applyFont="1" applyBorder="1" applyAlignment="1">
      <alignment/>
    </xf>
    <xf numFmtId="164" fontId="1" fillId="0" borderId="3" xfId="18" applyNumberFormat="1" applyFont="1" applyBorder="1" applyAlignment="1">
      <alignment/>
    </xf>
    <xf numFmtId="3" fontId="0" fillId="0" borderId="3" xfId="0" applyFont="1" applyBorder="1" applyAlignment="1">
      <alignment vertical="center"/>
    </xf>
    <xf numFmtId="164" fontId="2" fillId="0" borderId="3" xfId="18" applyFont="1" applyBorder="1" applyAlignment="1">
      <alignment vertical="center"/>
    </xf>
    <xf numFmtId="3" fontId="7" fillId="0" borderId="3" xfId="0" applyFont="1" applyBorder="1" applyAlignment="1">
      <alignment vertical="center"/>
    </xf>
    <xf numFmtId="169" fontId="1" fillId="0" borderId="10" xfId="0" applyNumberFormat="1" applyFont="1" applyBorder="1" applyAlignment="1">
      <alignment vertical="center"/>
    </xf>
    <xf numFmtId="3" fontId="2" fillId="0" borderId="3" xfId="0" applyFont="1" applyBorder="1" applyAlignment="1">
      <alignment vertical="center"/>
    </xf>
    <xf numFmtId="3" fontId="0" fillId="0" borderId="5" xfId="0" applyFont="1" applyBorder="1" applyAlignment="1">
      <alignment vertical="center"/>
    </xf>
    <xf numFmtId="164" fontId="2" fillId="0" borderId="5" xfId="18" applyFont="1" applyBorder="1" applyAlignment="1">
      <alignment vertical="center"/>
    </xf>
    <xf numFmtId="3" fontId="7" fillId="0" borderId="5" xfId="0" applyFont="1" applyBorder="1" applyAlignment="1">
      <alignment vertical="center"/>
    </xf>
    <xf numFmtId="3" fontId="4" fillId="0" borderId="3" xfId="0" applyFont="1" applyBorder="1" applyAlignment="1">
      <alignment/>
    </xf>
    <xf numFmtId="3" fontId="0" fillId="0" borderId="2" xfId="0" applyFont="1" applyBorder="1" applyAlignment="1">
      <alignment/>
    </xf>
    <xf numFmtId="3" fontId="1" fillId="0" borderId="0" xfId="0" applyFont="1" applyAlignment="1">
      <alignment/>
    </xf>
    <xf numFmtId="166" fontId="1" fillId="0" borderId="0" xfId="18" applyNumberFormat="1" applyFont="1" applyAlignment="1">
      <alignment/>
    </xf>
    <xf numFmtId="3" fontId="0" fillId="0" borderId="0" xfId="0" applyFont="1" applyBorder="1" applyAlignment="1">
      <alignment vertical="center"/>
    </xf>
    <xf numFmtId="164" fontId="2" fillId="0" borderId="0" xfId="18" applyFont="1" applyBorder="1" applyAlignment="1">
      <alignment vertical="center"/>
    </xf>
    <xf numFmtId="3" fontId="7" fillId="0" borderId="0" xfId="0" applyFont="1" applyBorder="1" applyAlignment="1">
      <alignment vertical="center"/>
    </xf>
    <xf numFmtId="169" fontId="1" fillId="0" borderId="3" xfId="0" applyNumberFormat="1" applyFont="1" applyBorder="1" applyAlignment="1">
      <alignment/>
    </xf>
    <xf numFmtId="3" fontId="0" fillId="0" borderId="2" xfId="0" applyFont="1" applyBorder="1" applyAlignment="1">
      <alignment/>
    </xf>
    <xf numFmtId="4" fontId="0" fillId="0" borderId="0" xfId="18" applyNumberFormat="1" applyAlignment="1">
      <alignment/>
    </xf>
    <xf numFmtId="165" fontId="0" fillId="0" borderId="0" xfId="0" applyNumberFormat="1" applyAlignment="1">
      <alignment horizontal="center" vertical="center"/>
    </xf>
    <xf numFmtId="165" fontId="0" fillId="0" borderId="0" xfId="18" applyNumberFormat="1" applyAlignment="1">
      <alignment/>
    </xf>
    <xf numFmtId="165" fontId="3" fillId="0" borderId="0" xfId="18" applyNumberFormat="1" applyFont="1" applyAlignment="1">
      <alignment horizontal="center"/>
    </xf>
    <xf numFmtId="165" fontId="1" fillId="0" borderId="1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 horizontal="center"/>
    </xf>
    <xf numFmtId="165" fontId="1" fillId="0" borderId="3" xfId="18" applyNumberFormat="1" applyFont="1" applyBorder="1" applyAlignment="1">
      <alignment horizontal="center"/>
    </xf>
    <xf numFmtId="165" fontId="1" fillId="0" borderId="3" xfId="18" applyNumberFormat="1" applyFont="1" applyBorder="1" applyAlignment="1">
      <alignment/>
    </xf>
    <xf numFmtId="165" fontId="0" fillId="0" borderId="3" xfId="18" applyNumberFormat="1" applyBorder="1" applyAlignment="1">
      <alignment/>
    </xf>
    <xf numFmtId="165" fontId="1" fillId="0" borderId="3" xfId="18" applyNumberFormat="1" applyFont="1" applyBorder="1" applyAlignment="1">
      <alignment/>
    </xf>
    <xf numFmtId="165" fontId="0" fillId="0" borderId="3" xfId="18" applyNumberFormat="1" applyFont="1" applyBorder="1" applyAlignment="1">
      <alignment/>
    </xf>
    <xf numFmtId="165" fontId="0" fillId="0" borderId="3" xfId="18" applyNumberFormat="1" applyFont="1" applyBorder="1" applyAlignment="1">
      <alignment/>
    </xf>
    <xf numFmtId="165" fontId="0" fillId="0" borderId="2" xfId="18" applyNumberFormat="1" applyBorder="1" applyAlignment="1">
      <alignment/>
    </xf>
    <xf numFmtId="165" fontId="2" fillId="0" borderId="5" xfId="18" applyNumberFormat="1" applyFont="1" applyBorder="1" applyAlignment="1">
      <alignment vertical="center"/>
    </xf>
    <xf numFmtId="165" fontId="4" fillId="0" borderId="3" xfId="18" applyNumberFormat="1" applyFont="1" applyBorder="1" applyAlignment="1">
      <alignment/>
    </xf>
    <xf numFmtId="165" fontId="0" fillId="0" borderId="7" xfId="18" applyNumberFormat="1" applyBorder="1" applyAlignment="1">
      <alignment/>
    </xf>
    <xf numFmtId="165" fontId="0" fillId="0" borderId="4" xfId="18" applyNumberFormat="1" applyBorder="1" applyAlignment="1">
      <alignment/>
    </xf>
    <xf numFmtId="165" fontId="0" fillId="0" borderId="2" xfId="18" applyNumberFormat="1" applyFont="1" applyBorder="1" applyAlignment="1">
      <alignment/>
    </xf>
    <xf numFmtId="165" fontId="0" fillId="0" borderId="7" xfId="18" applyNumberFormat="1" applyFont="1" applyBorder="1" applyAlignment="1">
      <alignment/>
    </xf>
    <xf numFmtId="165" fontId="0" fillId="0" borderId="12" xfId="18" applyNumberFormat="1" applyFont="1" applyBorder="1" applyAlignment="1">
      <alignment/>
    </xf>
    <xf numFmtId="165" fontId="0" fillId="0" borderId="5" xfId="18" applyNumberFormat="1" applyFont="1" applyBorder="1" applyAlignment="1">
      <alignment/>
    </xf>
    <xf numFmtId="165" fontId="1" fillId="0" borderId="5" xfId="18" applyNumberFormat="1" applyFont="1" applyBorder="1" applyAlignment="1">
      <alignment/>
    </xf>
    <xf numFmtId="165" fontId="2" fillId="0" borderId="10" xfId="18" applyNumberFormat="1" applyFont="1" applyBorder="1" applyAlignment="1">
      <alignment vertical="center"/>
    </xf>
    <xf numFmtId="165" fontId="1" fillId="0" borderId="5" xfId="18" applyNumberFormat="1" applyFont="1" applyBorder="1" applyAlignment="1">
      <alignment vertical="center"/>
    </xf>
    <xf numFmtId="165" fontId="2" fillId="0" borderId="3" xfId="18" applyNumberFormat="1" applyFont="1" applyBorder="1" applyAlignment="1">
      <alignment vertical="center"/>
    </xf>
    <xf numFmtId="165" fontId="0" fillId="0" borderId="5" xfId="18" applyNumberFormat="1" applyFont="1" applyBorder="1" applyAlignment="1">
      <alignment vertical="center"/>
    </xf>
    <xf numFmtId="165" fontId="0" fillId="0" borderId="0" xfId="18" applyNumberFormat="1" applyFont="1" applyBorder="1" applyAlignment="1">
      <alignment vertical="center"/>
    </xf>
    <xf numFmtId="165" fontId="2" fillId="0" borderId="0" xfId="18" applyNumberFormat="1" applyFont="1" applyBorder="1" applyAlignment="1">
      <alignment vertical="center"/>
    </xf>
    <xf numFmtId="169" fontId="0" fillId="0" borderId="3" xfId="0" applyNumberFormat="1" applyFont="1" applyBorder="1" applyAlignment="1">
      <alignment/>
    </xf>
    <xf numFmtId="169" fontId="4" fillId="0" borderId="3" xfId="0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165" fontId="4" fillId="0" borderId="3" xfId="18" applyNumberFormat="1" applyFont="1" applyBorder="1" applyAlignment="1">
      <alignment/>
    </xf>
    <xf numFmtId="169" fontId="4" fillId="0" borderId="3" xfId="0" applyNumberFormat="1" applyFont="1" applyBorder="1" applyAlignment="1">
      <alignment/>
    </xf>
    <xf numFmtId="169" fontId="4" fillId="0" borderId="4" xfId="0" applyNumberFormat="1" applyFont="1" applyBorder="1" applyAlignment="1">
      <alignment/>
    </xf>
    <xf numFmtId="169" fontId="0" fillId="0" borderId="3" xfId="0" applyNumberFormat="1" applyFont="1" applyBorder="1" applyAlignment="1">
      <alignment horizontal="right"/>
    </xf>
    <xf numFmtId="3" fontId="0" fillId="0" borderId="7" xfId="0" applyBorder="1" applyAlignment="1">
      <alignment/>
    </xf>
    <xf numFmtId="3" fontId="8" fillId="0" borderId="3" xfId="0" applyFont="1" applyBorder="1" applyAlignment="1">
      <alignment/>
    </xf>
    <xf numFmtId="169" fontId="9" fillId="0" borderId="5" xfId="0" applyNumberFormat="1" applyFont="1" applyBorder="1" applyAlignment="1">
      <alignment vertical="center"/>
    </xf>
    <xf numFmtId="169" fontId="0" fillId="0" borderId="0" xfId="0" applyNumberFormat="1" applyFont="1" applyBorder="1" applyAlignment="1">
      <alignment/>
    </xf>
    <xf numFmtId="3" fontId="0" fillId="0" borderId="0" xfId="0" applyFont="1" applyAlignment="1">
      <alignment/>
    </xf>
    <xf numFmtId="3" fontId="10" fillId="0" borderId="0" xfId="0" applyFont="1" applyAlignment="1">
      <alignment/>
    </xf>
    <xf numFmtId="164" fontId="0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3" fontId="1" fillId="0" borderId="3" xfId="0" applyFont="1" applyBorder="1" applyAlignment="1">
      <alignment vertical="center"/>
    </xf>
    <xf numFmtId="165" fontId="1" fillId="0" borderId="3" xfId="18" applyNumberFormat="1" applyFont="1" applyBorder="1" applyAlignment="1">
      <alignment vertical="center"/>
    </xf>
    <xf numFmtId="169" fontId="1" fillId="0" borderId="5" xfId="0" applyNumberFormat="1" applyFont="1" applyBorder="1" applyAlignment="1">
      <alignment vertical="center"/>
    </xf>
    <xf numFmtId="3" fontId="1" fillId="0" borderId="1" xfId="0" applyFont="1" applyBorder="1" applyAlignment="1">
      <alignment vertical="center"/>
    </xf>
    <xf numFmtId="164" fontId="2" fillId="0" borderId="3" xfId="18" applyNumberFormat="1" applyFont="1" applyBorder="1" applyAlignment="1">
      <alignment vertical="center"/>
    </xf>
    <xf numFmtId="164" fontId="1" fillId="0" borderId="1" xfId="18" applyFont="1" applyBorder="1" applyAlignment="1">
      <alignment vertical="center"/>
    </xf>
    <xf numFmtId="165" fontId="1" fillId="0" borderId="1" xfId="18" applyNumberFormat="1" applyFont="1" applyBorder="1" applyAlignment="1">
      <alignment vertical="center"/>
    </xf>
    <xf numFmtId="169" fontId="2" fillId="0" borderId="13" xfId="0" applyNumberFormat="1" applyFont="1" applyBorder="1" applyAlignment="1">
      <alignment vertical="center"/>
    </xf>
    <xf numFmtId="169" fontId="1" fillId="0" borderId="1" xfId="0" applyNumberFormat="1" applyFont="1" applyBorder="1" applyAlignment="1">
      <alignment vertical="center"/>
    </xf>
    <xf numFmtId="164" fontId="1" fillId="0" borderId="3" xfId="18" applyNumberFormat="1" applyFont="1" applyBorder="1" applyAlignment="1">
      <alignment vertical="center"/>
    </xf>
    <xf numFmtId="164" fontId="1" fillId="0" borderId="5" xfId="18" applyNumberFormat="1" applyFont="1" applyBorder="1" applyAlignment="1">
      <alignment vertical="center"/>
    </xf>
    <xf numFmtId="169" fontId="1" fillId="0" borderId="4" xfId="0" applyNumberFormat="1" applyFont="1" applyBorder="1" applyAlignment="1">
      <alignment vertical="center"/>
    </xf>
    <xf numFmtId="164" fontId="1" fillId="0" borderId="2" xfId="18" applyNumberFormat="1" applyFont="1" applyBorder="1" applyAlignment="1">
      <alignment/>
    </xf>
    <xf numFmtId="165" fontId="1" fillId="0" borderId="2" xfId="18" applyNumberFormat="1" applyFont="1" applyBorder="1" applyAlignment="1">
      <alignment/>
    </xf>
    <xf numFmtId="169" fontId="1" fillId="0" borderId="9" xfId="0" applyNumberFormat="1" applyFont="1" applyBorder="1" applyAlignment="1">
      <alignment/>
    </xf>
    <xf numFmtId="165" fontId="8" fillId="0" borderId="0" xfId="18" applyNumberFormat="1" applyFont="1" applyAlignment="1">
      <alignment horizontal="right"/>
    </xf>
    <xf numFmtId="3" fontId="0" fillId="0" borderId="1" xfId="0" applyBorder="1" applyAlignment="1">
      <alignment horizontal="center" vertical="center"/>
    </xf>
    <xf numFmtId="3" fontId="0" fillId="0" borderId="2" xfId="0" applyBorder="1" applyAlignment="1">
      <alignment horizontal="center" vertical="center"/>
    </xf>
    <xf numFmtId="3" fontId="1" fillId="0" borderId="14" xfId="0" applyFont="1" applyBorder="1" applyAlignment="1">
      <alignment horizontal="center" vertical="center"/>
    </xf>
    <xf numFmtId="3" fontId="0" fillId="0" borderId="15" xfId="0" applyBorder="1" applyAlignment="1">
      <alignment horizontal="center" vertical="center"/>
    </xf>
    <xf numFmtId="3" fontId="2" fillId="0" borderId="0" xfId="0" applyFont="1" applyAlignment="1">
      <alignment horizontal="center" vertical="center"/>
    </xf>
    <xf numFmtId="3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7" sqref="B7"/>
    </sheetView>
  </sheetViews>
  <sheetFormatPr defaultColWidth="9.00390625" defaultRowHeight="12.75"/>
  <cols>
    <col min="1" max="1" width="40.75390625" style="0" customWidth="1"/>
    <col min="2" max="2" width="13.125" style="0" bestFit="1" customWidth="1"/>
  </cols>
  <sheetData>
    <row r="1" spans="1:2" ht="12.75">
      <c r="A1" t="s">
        <v>232</v>
      </c>
      <c r="B1" s="34"/>
    </row>
    <row r="2" spans="1:2" ht="12.75">
      <c r="A2" t="s">
        <v>104</v>
      </c>
      <c r="B2" s="37">
        <v>328919.56</v>
      </c>
    </row>
    <row r="3" spans="1:2" ht="12.75">
      <c r="A3" t="s">
        <v>105</v>
      </c>
      <c r="B3" s="37">
        <v>2041.82</v>
      </c>
    </row>
    <row r="4" spans="1:2" ht="12.75">
      <c r="A4" t="s">
        <v>106</v>
      </c>
      <c r="B4" s="37">
        <v>221.72</v>
      </c>
    </row>
    <row r="5" spans="1:2" ht="12.75">
      <c r="A5" t="s">
        <v>107</v>
      </c>
      <c r="B5" s="37">
        <v>582.97</v>
      </c>
    </row>
    <row r="6" spans="1:2" ht="12.75">
      <c r="A6" t="s">
        <v>108</v>
      </c>
      <c r="B6" s="37">
        <v>1547.83</v>
      </c>
    </row>
    <row r="7" spans="1:2" ht="12.75">
      <c r="A7" s="64" t="s">
        <v>109</v>
      </c>
      <c r="B7" s="65">
        <f>SUM(B2:B6)-B3</f>
        <v>331272.07999999996</v>
      </c>
    </row>
    <row r="8" ht="12.75">
      <c r="B8" s="37"/>
    </row>
    <row r="9" spans="1:2" ht="12.75">
      <c r="A9" s="64" t="s">
        <v>235</v>
      </c>
      <c r="B9" s="65">
        <f>B11+B15+B21</f>
        <v>23872.88</v>
      </c>
    </row>
    <row r="10" spans="1:2" ht="12.75">
      <c r="A10" s="64"/>
      <c r="B10" s="65"/>
    </row>
    <row r="11" spans="1:2" ht="12.75">
      <c r="A11" s="64" t="s">
        <v>237</v>
      </c>
      <c r="B11" s="65">
        <f>SUM(B12:B14)</f>
        <v>5643.59</v>
      </c>
    </row>
    <row r="12" spans="1:2" ht="12.75">
      <c r="A12" t="s">
        <v>236</v>
      </c>
      <c r="B12" s="37">
        <v>363.66</v>
      </c>
    </row>
    <row r="13" spans="1:2" ht="12.75">
      <c r="A13" s="110" t="s">
        <v>233</v>
      </c>
      <c r="B13" s="37">
        <v>5210.1</v>
      </c>
    </row>
    <row r="14" spans="1:2" ht="12.75">
      <c r="A14" t="s">
        <v>137</v>
      </c>
      <c r="B14" s="37">
        <v>69.83</v>
      </c>
    </row>
    <row r="15" spans="1:2" ht="12.75">
      <c r="A15" s="111" t="s">
        <v>238</v>
      </c>
      <c r="B15" s="65">
        <f>SUM(B16:B19)</f>
        <v>748.9799999999999</v>
      </c>
    </row>
    <row r="16" spans="1:2" ht="12.75">
      <c r="A16" t="s">
        <v>236</v>
      </c>
      <c r="B16" s="37">
        <v>1.07</v>
      </c>
    </row>
    <row r="17" spans="1:2" ht="12.75">
      <c r="A17" t="s">
        <v>110</v>
      </c>
      <c r="B17" s="37">
        <v>200</v>
      </c>
    </row>
    <row r="18" spans="1:2" ht="12.75">
      <c r="A18" t="s">
        <v>111</v>
      </c>
      <c r="B18" s="37">
        <v>8.23</v>
      </c>
    </row>
    <row r="19" spans="1:2" ht="12.75">
      <c r="A19" t="s">
        <v>234</v>
      </c>
      <c r="B19" s="37">
        <v>539.68</v>
      </c>
    </row>
    <row r="20" ht="12.75">
      <c r="B20" s="37"/>
    </row>
    <row r="21" spans="1:2" ht="12.75">
      <c r="A21" s="64" t="s">
        <v>239</v>
      </c>
      <c r="B21" s="65">
        <v>17480.31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6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43.75390625" style="0" customWidth="1"/>
    <col min="2" max="2" width="14.75390625" style="34" customWidth="1"/>
    <col min="3" max="4" width="17.00390625" style="73" customWidth="1"/>
    <col min="5" max="5" width="5.875" style="0" customWidth="1"/>
  </cols>
  <sheetData>
    <row r="1" spans="4:5" ht="10.5" customHeight="1">
      <c r="D1" s="129"/>
      <c r="E1" s="129"/>
    </row>
    <row r="2" spans="1:5" ht="15" customHeight="1">
      <c r="A2" s="134" t="s">
        <v>43</v>
      </c>
      <c r="B2" s="134"/>
      <c r="C2" s="134"/>
      <c r="D2" s="134"/>
      <c r="E2" s="134"/>
    </row>
    <row r="3" spans="1:5" ht="15" customHeight="1">
      <c r="A3" s="134" t="s">
        <v>182</v>
      </c>
      <c r="B3" s="135"/>
      <c r="C3" s="135"/>
      <c r="D3" s="135"/>
      <c r="E3" s="135"/>
    </row>
    <row r="4" spans="1:5" ht="10.5" customHeight="1">
      <c r="A4" s="40"/>
      <c r="B4" s="41"/>
      <c r="C4" s="72"/>
      <c r="D4" s="72" t="s">
        <v>2</v>
      </c>
      <c r="E4" s="41"/>
    </row>
    <row r="5" ht="10.5" customHeight="1" hidden="1">
      <c r="D5" s="74" t="s">
        <v>2</v>
      </c>
    </row>
    <row r="6" spans="1:5" ht="12.75">
      <c r="A6" s="132" t="s">
        <v>7</v>
      </c>
      <c r="B6" s="3" t="s">
        <v>0</v>
      </c>
      <c r="C6" s="75" t="s">
        <v>44</v>
      </c>
      <c r="D6" s="75" t="s">
        <v>45</v>
      </c>
      <c r="E6" s="130" t="s">
        <v>46</v>
      </c>
    </row>
    <row r="7" spans="1:5" ht="12.75">
      <c r="A7" s="133"/>
      <c r="B7" s="4" t="s">
        <v>1</v>
      </c>
      <c r="C7" s="76" t="s">
        <v>1</v>
      </c>
      <c r="D7" s="76" t="s">
        <v>182</v>
      </c>
      <c r="E7" s="131"/>
    </row>
    <row r="8" spans="1:5" ht="15" customHeight="1">
      <c r="A8" s="5" t="s">
        <v>8</v>
      </c>
      <c r="B8" s="11"/>
      <c r="C8" s="77"/>
      <c r="D8" s="75"/>
      <c r="E8" s="15"/>
    </row>
    <row r="9" spans="1:5" ht="12.75" customHeight="1">
      <c r="A9" s="6" t="s">
        <v>3</v>
      </c>
      <c r="B9" s="12">
        <v>710000</v>
      </c>
      <c r="C9" s="78">
        <v>746306.4</v>
      </c>
      <c r="D9" s="78">
        <v>817748.9</v>
      </c>
      <c r="E9" s="16">
        <f>D9/C9*100</f>
        <v>109.57281084551869</v>
      </c>
    </row>
    <row r="10" spans="1:5" ht="12.75" customHeight="1">
      <c r="A10" s="39" t="s">
        <v>159</v>
      </c>
      <c r="B10" s="12"/>
      <c r="C10" s="81">
        <v>8201.4</v>
      </c>
      <c r="D10" s="81">
        <v>8201.4</v>
      </c>
      <c r="E10" s="99">
        <f>D10/C10*100</f>
        <v>100</v>
      </c>
    </row>
    <row r="11" spans="1:5" ht="12.75" customHeight="1">
      <c r="A11" s="6" t="s">
        <v>47</v>
      </c>
      <c r="B11" s="12"/>
      <c r="C11" s="78"/>
      <c r="D11" s="78">
        <v>991.3</v>
      </c>
      <c r="E11" s="17" t="s">
        <v>64</v>
      </c>
    </row>
    <row r="12" spans="1:5" ht="12.75" customHeight="1">
      <c r="A12" s="6" t="s">
        <v>33</v>
      </c>
      <c r="B12" s="12">
        <f>SUM(B14:B30)</f>
        <v>1072743</v>
      </c>
      <c r="C12" s="78">
        <f>SUM(C14:C30)</f>
        <v>4919926.7</v>
      </c>
      <c r="D12" s="78">
        <f>SUM(D14:D30)-D16</f>
        <v>4937360.7</v>
      </c>
      <c r="E12" s="16">
        <f>D12/C12*100</f>
        <v>100.35435487280735</v>
      </c>
    </row>
    <row r="13" spans="1:5" ht="10.5" customHeight="1">
      <c r="A13" s="7" t="s">
        <v>4</v>
      </c>
      <c r="B13" s="35"/>
      <c r="C13" s="79"/>
      <c r="D13" s="79"/>
      <c r="E13" s="8"/>
    </row>
    <row r="14" spans="1:5" ht="12.75" customHeight="1">
      <c r="A14" s="8" t="s">
        <v>5</v>
      </c>
      <c r="B14" s="35">
        <v>1072593</v>
      </c>
      <c r="C14" s="79">
        <v>1082137</v>
      </c>
      <c r="D14" s="79">
        <v>1082137</v>
      </c>
      <c r="E14" s="18">
        <f>D14/C14*100</f>
        <v>100</v>
      </c>
    </row>
    <row r="15" spans="1:5" ht="12.75" customHeight="1">
      <c r="A15" s="8" t="s">
        <v>34</v>
      </c>
      <c r="B15" s="35"/>
      <c r="C15" s="79">
        <v>140560.3</v>
      </c>
      <c r="D15" s="79">
        <v>158040.5</v>
      </c>
      <c r="E15" s="18">
        <f>D15/C15*100</f>
        <v>112.43608614950311</v>
      </c>
    </row>
    <row r="16" spans="1:5" ht="12.75" customHeight="1">
      <c r="A16" s="8" t="s">
        <v>151</v>
      </c>
      <c r="B16" s="35"/>
      <c r="C16" s="79"/>
      <c r="D16" s="79">
        <v>17480.3</v>
      </c>
      <c r="E16" s="19" t="s">
        <v>64</v>
      </c>
    </row>
    <row r="17" spans="1:5" ht="12.75" customHeight="1">
      <c r="A17" s="8" t="s">
        <v>81</v>
      </c>
      <c r="B17" s="35"/>
      <c r="C17" s="79">
        <v>3676150.1</v>
      </c>
      <c r="D17" s="79">
        <v>3676150.1</v>
      </c>
      <c r="E17" s="18">
        <f aca="true" t="shared" si="0" ref="E17:E31">D17/C17*100</f>
        <v>100</v>
      </c>
    </row>
    <row r="18" spans="1:5" ht="12.75" customHeight="1">
      <c r="A18" s="8" t="s">
        <v>112</v>
      </c>
      <c r="B18" s="35"/>
      <c r="C18" s="79">
        <v>1909</v>
      </c>
      <c r="D18" s="79">
        <v>1909</v>
      </c>
      <c r="E18" s="18">
        <f t="shared" si="0"/>
        <v>100</v>
      </c>
    </row>
    <row r="19" spans="1:5" ht="12.75" customHeight="1">
      <c r="A19" s="8" t="s">
        <v>113</v>
      </c>
      <c r="B19" s="35"/>
      <c r="C19" s="79">
        <v>307.2</v>
      </c>
      <c r="D19" s="79">
        <v>307.2</v>
      </c>
      <c r="E19" s="18">
        <f t="shared" si="0"/>
        <v>100</v>
      </c>
    </row>
    <row r="20" spans="1:5" ht="12.75" customHeight="1">
      <c r="A20" s="8" t="s">
        <v>130</v>
      </c>
      <c r="B20" s="35"/>
      <c r="C20" s="79">
        <v>69</v>
      </c>
      <c r="D20" s="79">
        <v>69</v>
      </c>
      <c r="E20" s="18">
        <f t="shared" si="0"/>
        <v>100</v>
      </c>
    </row>
    <row r="21" spans="1:5" ht="12.75" customHeight="1">
      <c r="A21" s="8" t="s">
        <v>183</v>
      </c>
      <c r="B21" s="35"/>
      <c r="C21" s="79">
        <v>9783.8</v>
      </c>
      <c r="D21" s="79">
        <v>9783.8</v>
      </c>
      <c r="E21" s="18">
        <f t="shared" si="0"/>
        <v>100</v>
      </c>
    </row>
    <row r="22" spans="1:5" ht="12.75" customHeight="1">
      <c r="A22" s="8" t="s">
        <v>184</v>
      </c>
      <c r="B22" s="35"/>
      <c r="C22" s="79">
        <v>4041.6</v>
      </c>
      <c r="D22" s="79">
        <v>4041.6</v>
      </c>
      <c r="E22" s="18">
        <f t="shared" si="0"/>
        <v>100</v>
      </c>
    </row>
    <row r="23" spans="1:5" ht="12.75" customHeight="1">
      <c r="A23" s="8" t="s">
        <v>131</v>
      </c>
      <c r="B23" s="35"/>
      <c r="C23" s="79">
        <v>2596.8</v>
      </c>
      <c r="D23" s="79">
        <v>2596.8</v>
      </c>
      <c r="E23" s="18">
        <f t="shared" si="0"/>
        <v>100</v>
      </c>
    </row>
    <row r="24" spans="1:5" ht="12.75" customHeight="1">
      <c r="A24" s="8" t="s">
        <v>185</v>
      </c>
      <c r="B24" s="35"/>
      <c r="C24" s="79">
        <v>800</v>
      </c>
      <c r="D24" s="79">
        <v>800</v>
      </c>
      <c r="E24" s="18">
        <f t="shared" si="0"/>
        <v>100</v>
      </c>
    </row>
    <row r="25" spans="1:5" ht="12.75" customHeight="1">
      <c r="A25" s="8" t="s">
        <v>186</v>
      </c>
      <c r="B25" s="35"/>
      <c r="C25" s="79">
        <v>24.7</v>
      </c>
      <c r="D25" s="79">
        <v>24.7</v>
      </c>
      <c r="E25" s="18">
        <f t="shared" si="0"/>
        <v>100</v>
      </c>
    </row>
    <row r="26" spans="1:5" ht="12.75" customHeight="1">
      <c r="A26" s="8" t="s">
        <v>82</v>
      </c>
      <c r="B26" s="35"/>
      <c r="C26" s="79">
        <v>441</v>
      </c>
      <c r="D26" s="79">
        <v>441</v>
      </c>
      <c r="E26" s="18">
        <f t="shared" si="0"/>
        <v>100</v>
      </c>
    </row>
    <row r="27" spans="1:5" ht="12.75" customHeight="1">
      <c r="A27" s="8" t="s">
        <v>35</v>
      </c>
      <c r="B27" s="35"/>
      <c r="C27" s="79">
        <v>408.7</v>
      </c>
      <c r="D27" s="79">
        <v>408.7</v>
      </c>
      <c r="E27" s="18">
        <f t="shared" si="0"/>
        <v>100</v>
      </c>
    </row>
    <row r="28" spans="1:5" ht="12.75" customHeight="1">
      <c r="A28" s="8" t="s">
        <v>187</v>
      </c>
      <c r="B28" s="35"/>
      <c r="C28" s="79">
        <v>220</v>
      </c>
      <c r="D28" s="79">
        <v>220</v>
      </c>
      <c r="E28" s="18">
        <f t="shared" si="0"/>
        <v>100</v>
      </c>
    </row>
    <row r="29" spans="1:5" ht="12.75" customHeight="1">
      <c r="A29" s="8" t="s">
        <v>36</v>
      </c>
      <c r="B29" s="35">
        <v>150</v>
      </c>
      <c r="C29" s="79">
        <v>427.5</v>
      </c>
      <c r="D29" s="79">
        <v>381.3</v>
      </c>
      <c r="E29" s="18">
        <f t="shared" si="0"/>
        <v>89.19298245614036</v>
      </c>
    </row>
    <row r="30" spans="1:5" ht="12.75" customHeight="1">
      <c r="A30" s="8" t="s">
        <v>59</v>
      </c>
      <c r="B30" s="35"/>
      <c r="C30" s="79">
        <v>50</v>
      </c>
      <c r="D30" s="79">
        <v>50</v>
      </c>
      <c r="E30" s="99">
        <f t="shared" si="0"/>
        <v>100</v>
      </c>
    </row>
    <row r="31" spans="1:5" ht="12.75" customHeight="1">
      <c r="A31" s="52" t="s">
        <v>188</v>
      </c>
      <c r="B31" s="35"/>
      <c r="C31" s="80">
        <f>C33</f>
        <v>124</v>
      </c>
      <c r="D31" s="80">
        <f>D33</f>
        <v>124</v>
      </c>
      <c r="E31" s="16">
        <f t="shared" si="0"/>
        <v>100</v>
      </c>
    </row>
    <row r="32" spans="1:5" ht="10.5" customHeight="1">
      <c r="A32" s="7" t="s">
        <v>4</v>
      </c>
      <c r="B32" s="35"/>
      <c r="C32" s="79"/>
      <c r="D32" s="79"/>
      <c r="E32" s="19"/>
    </row>
    <row r="33" spans="1:5" ht="12.75" customHeight="1">
      <c r="A33" s="8" t="s">
        <v>189</v>
      </c>
      <c r="B33" s="35"/>
      <c r="C33" s="79">
        <v>124</v>
      </c>
      <c r="D33" s="79">
        <v>124</v>
      </c>
      <c r="E33" s="18">
        <f>D33/C33*100</f>
        <v>100</v>
      </c>
    </row>
    <row r="34" spans="1:5" ht="12.75" customHeight="1">
      <c r="A34" s="52" t="s">
        <v>114</v>
      </c>
      <c r="B34" s="53"/>
      <c r="C34" s="80">
        <f>SUM(C36:C38)</f>
        <v>172208.4</v>
      </c>
      <c r="D34" s="80">
        <f>SUM(D36:D38)</f>
        <v>172208.4</v>
      </c>
      <c r="E34" s="16">
        <f>D34/C34*100</f>
        <v>100</v>
      </c>
    </row>
    <row r="35" spans="1:5" ht="12.75" customHeight="1">
      <c r="A35" s="7" t="s">
        <v>4</v>
      </c>
      <c r="B35" s="35"/>
      <c r="C35" s="79"/>
      <c r="D35" s="79"/>
      <c r="E35" s="19"/>
    </row>
    <row r="36" spans="1:5" ht="12.75" customHeight="1">
      <c r="A36" s="8" t="s">
        <v>34</v>
      </c>
      <c r="B36" s="35"/>
      <c r="C36" s="79">
        <v>163477</v>
      </c>
      <c r="D36" s="79">
        <v>163477</v>
      </c>
      <c r="E36" s="18">
        <f>D36/C36*100</f>
        <v>100</v>
      </c>
    </row>
    <row r="37" spans="1:5" ht="12.75" customHeight="1">
      <c r="A37" s="8" t="s">
        <v>184</v>
      </c>
      <c r="B37" s="35"/>
      <c r="C37" s="79">
        <v>6000</v>
      </c>
      <c r="D37" s="79">
        <v>6000</v>
      </c>
      <c r="E37" s="18">
        <f>D37/C37*100</f>
        <v>100</v>
      </c>
    </row>
    <row r="38" spans="1:5" ht="12.75" customHeight="1">
      <c r="A38" s="8" t="s">
        <v>81</v>
      </c>
      <c r="B38" s="35"/>
      <c r="C38" s="79">
        <v>2731.4</v>
      </c>
      <c r="D38" s="79">
        <v>2731.4</v>
      </c>
      <c r="E38" s="18">
        <f>D38/C38*100</f>
        <v>100</v>
      </c>
    </row>
    <row r="39" spans="1:5" ht="12.75" customHeight="1">
      <c r="A39" s="52" t="s">
        <v>132</v>
      </c>
      <c r="B39" s="35"/>
      <c r="C39" s="80">
        <f>SUM(C41:C44)</f>
        <v>65303.899999999994</v>
      </c>
      <c r="D39" s="80">
        <f>SUM(D41:D44)</f>
        <v>65303.899999999994</v>
      </c>
      <c r="E39" s="18">
        <f>D39/C39*100</f>
        <v>100</v>
      </c>
    </row>
    <row r="40" spans="1:5" ht="10.5" customHeight="1">
      <c r="A40" s="7" t="s">
        <v>4</v>
      </c>
      <c r="B40" s="35"/>
      <c r="C40" s="79"/>
      <c r="D40" s="80"/>
      <c r="E40" s="18"/>
    </row>
    <row r="41" spans="1:5" ht="12.75" customHeight="1">
      <c r="A41" s="52" t="s">
        <v>176</v>
      </c>
      <c r="B41" s="35"/>
      <c r="C41" s="79">
        <v>41999.6</v>
      </c>
      <c r="D41" s="81">
        <v>41999.6</v>
      </c>
      <c r="E41" s="18">
        <f aca="true" t="shared" si="1" ref="E41:E46">D41/C41*100</f>
        <v>100</v>
      </c>
    </row>
    <row r="42" spans="1:5" ht="12.75" customHeight="1">
      <c r="A42" s="39" t="s">
        <v>177</v>
      </c>
      <c r="B42" s="38"/>
      <c r="C42" s="81">
        <v>21632.3</v>
      </c>
      <c r="D42" s="81">
        <v>21632.3</v>
      </c>
      <c r="E42" s="18">
        <f t="shared" si="1"/>
        <v>100</v>
      </c>
    </row>
    <row r="43" spans="1:5" ht="12.75" customHeight="1">
      <c r="A43" s="39" t="s">
        <v>178</v>
      </c>
      <c r="B43" s="38"/>
      <c r="C43" s="81">
        <v>964</v>
      </c>
      <c r="D43" s="81">
        <v>964</v>
      </c>
      <c r="E43" s="18">
        <f t="shared" si="1"/>
        <v>100</v>
      </c>
    </row>
    <row r="44" spans="1:5" ht="12.75" customHeight="1">
      <c r="A44" s="39" t="s">
        <v>190</v>
      </c>
      <c r="B44" s="38"/>
      <c r="C44" s="81">
        <v>708</v>
      </c>
      <c r="D44" s="81">
        <v>708</v>
      </c>
      <c r="E44" s="18">
        <f t="shared" si="1"/>
        <v>100</v>
      </c>
    </row>
    <row r="45" spans="1:5" ht="12.75" customHeight="1">
      <c r="A45" s="6" t="s">
        <v>115</v>
      </c>
      <c r="B45" s="12">
        <f>B46+B56+B61+B64+B67+B69</f>
        <v>134604</v>
      </c>
      <c r="C45" s="78">
        <f>C46+C49+C51+C56+C61+C64+C67+C69+C72+C73+C59+C50</f>
        <v>235194.8</v>
      </c>
      <c r="D45" s="78">
        <f>D46+D49+D51+D56+D61+D64+D67+D69+D72+D73+D59+D50</f>
        <v>276352.1</v>
      </c>
      <c r="E45" s="16">
        <f t="shared" si="1"/>
        <v>117.49923892875182</v>
      </c>
    </row>
    <row r="46" spans="1:5" ht="12.75" customHeight="1">
      <c r="A46" s="9" t="s">
        <v>157</v>
      </c>
      <c r="B46" s="13">
        <v>9907</v>
      </c>
      <c r="C46" s="82">
        <v>9907</v>
      </c>
      <c r="D46" s="82">
        <v>7956.3</v>
      </c>
      <c r="E46" s="18">
        <f t="shared" si="1"/>
        <v>80.30988190168567</v>
      </c>
    </row>
    <row r="47" spans="1:5" ht="12.75" customHeight="1">
      <c r="A47" s="9" t="s">
        <v>68</v>
      </c>
      <c r="B47" s="13"/>
      <c r="C47" s="82"/>
      <c r="D47" s="82">
        <v>14.4</v>
      </c>
      <c r="E47" s="19" t="s">
        <v>64</v>
      </c>
    </row>
    <row r="48" spans="1:5" ht="12.75" customHeight="1">
      <c r="A48" s="9" t="s">
        <v>100</v>
      </c>
      <c r="B48" s="13"/>
      <c r="C48" s="82"/>
      <c r="D48" s="82">
        <v>90.3</v>
      </c>
      <c r="E48" s="19" t="s">
        <v>64</v>
      </c>
    </row>
    <row r="49" spans="1:5" ht="12.75" customHeight="1">
      <c r="A49" s="9" t="s">
        <v>85</v>
      </c>
      <c r="B49" s="12"/>
      <c r="C49" s="82">
        <v>154.5</v>
      </c>
      <c r="D49" s="82">
        <v>154.5</v>
      </c>
      <c r="E49" s="18">
        <f>D49/C49*100</f>
        <v>100</v>
      </c>
    </row>
    <row r="50" spans="1:5" ht="12.75" customHeight="1">
      <c r="A50" s="9" t="s">
        <v>221</v>
      </c>
      <c r="B50" s="12"/>
      <c r="C50" s="82">
        <v>800</v>
      </c>
      <c r="D50" s="82">
        <v>41416</v>
      </c>
      <c r="E50" s="19" t="s">
        <v>64</v>
      </c>
    </row>
    <row r="51" spans="1:5" ht="12.75" customHeight="1">
      <c r="A51" s="9" t="s">
        <v>62</v>
      </c>
      <c r="B51" s="12"/>
      <c r="C51" s="82">
        <v>2101</v>
      </c>
      <c r="D51" s="82">
        <f>SUM(D52:D55)</f>
        <v>2278</v>
      </c>
      <c r="E51" s="18">
        <f>D51/C51*100</f>
        <v>108.42455973346026</v>
      </c>
    </row>
    <row r="52" spans="1:5" ht="12.75" customHeight="1">
      <c r="A52" s="9" t="s">
        <v>153</v>
      </c>
      <c r="B52" s="12"/>
      <c r="C52" s="82"/>
      <c r="D52" s="82">
        <v>6.1</v>
      </c>
      <c r="E52" s="19" t="s">
        <v>64</v>
      </c>
    </row>
    <row r="53" spans="1:5" ht="12.75" customHeight="1">
      <c r="A53" s="9" t="s">
        <v>154</v>
      </c>
      <c r="B53" s="12"/>
      <c r="C53" s="82">
        <v>2101</v>
      </c>
      <c r="D53" s="82">
        <v>2101</v>
      </c>
      <c r="E53" s="18">
        <f>D53/C53*100</f>
        <v>100</v>
      </c>
    </row>
    <row r="54" spans="1:5" ht="12.75" customHeight="1">
      <c r="A54" s="9" t="s">
        <v>155</v>
      </c>
      <c r="B54" s="12"/>
      <c r="C54" s="82"/>
      <c r="D54" s="82">
        <v>65.6</v>
      </c>
      <c r="E54" s="19" t="s">
        <v>64</v>
      </c>
    </row>
    <row r="55" spans="1:5" ht="12.75" customHeight="1">
      <c r="A55" s="9" t="s">
        <v>156</v>
      </c>
      <c r="B55" s="12"/>
      <c r="C55" s="82"/>
      <c r="D55" s="82">
        <v>105.3</v>
      </c>
      <c r="E55" s="19" t="s">
        <v>64</v>
      </c>
    </row>
    <row r="56" spans="1:5" ht="12.75" customHeight="1">
      <c r="A56" s="9" t="s">
        <v>86</v>
      </c>
      <c r="B56" s="38">
        <v>16800</v>
      </c>
      <c r="C56" s="82">
        <v>20503.8</v>
      </c>
      <c r="D56" s="82">
        <f>D57+D58</f>
        <v>20504.8</v>
      </c>
      <c r="E56" s="18">
        <f aca="true" t="shared" si="2" ref="E56:E70">D56/C56*100</f>
        <v>100.00487714472439</v>
      </c>
    </row>
    <row r="57" spans="1:5" ht="12.75" customHeight="1">
      <c r="A57" s="8" t="s">
        <v>75</v>
      </c>
      <c r="B57" s="38">
        <v>16800</v>
      </c>
      <c r="C57" s="82">
        <v>12500</v>
      </c>
      <c r="D57" s="82">
        <v>12501</v>
      </c>
      <c r="E57" s="18">
        <f t="shared" si="2"/>
        <v>100.00800000000001</v>
      </c>
    </row>
    <row r="58" spans="1:5" ht="12.75" customHeight="1">
      <c r="A58" s="8" t="s">
        <v>83</v>
      </c>
      <c r="B58" s="38"/>
      <c r="C58" s="82">
        <v>8003.8</v>
      </c>
      <c r="D58" s="82">
        <v>8003.8</v>
      </c>
      <c r="E58" s="18">
        <f t="shared" si="2"/>
        <v>100</v>
      </c>
    </row>
    <row r="59" spans="1:5" ht="12.75" customHeight="1">
      <c r="A59" s="8" t="s">
        <v>219</v>
      </c>
      <c r="B59" s="38"/>
      <c r="C59" s="82">
        <v>7500</v>
      </c>
      <c r="D59" s="82">
        <v>7500</v>
      </c>
      <c r="E59" s="18">
        <f t="shared" si="2"/>
        <v>100</v>
      </c>
    </row>
    <row r="60" spans="1:5" ht="12.75" customHeight="1">
      <c r="A60" s="8" t="s">
        <v>220</v>
      </c>
      <c r="B60" s="38"/>
      <c r="C60" s="82">
        <v>7500</v>
      </c>
      <c r="D60" s="82">
        <v>7500</v>
      </c>
      <c r="E60" s="18">
        <f t="shared" si="2"/>
        <v>100</v>
      </c>
    </row>
    <row r="61" spans="1:5" ht="12.75" customHeight="1">
      <c r="A61" s="8" t="s">
        <v>63</v>
      </c>
      <c r="B61" s="35">
        <v>42310</v>
      </c>
      <c r="C61" s="79">
        <f>C62+C63</f>
        <v>92301.7</v>
      </c>
      <c r="D61" s="79">
        <f>D62+D63</f>
        <v>83727.90000000001</v>
      </c>
      <c r="E61" s="18">
        <f t="shared" si="2"/>
        <v>90.71111366312864</v>
      </c>
    </row>
    <row r="62" spans="1:5" ht="12.75" customHeight="1">
      <c r="A62" s="8" t="s">
        <v>75</v>
      </c>
      <c r="B62" s="35">
        <v>42310</v>
      </c>
      <c r="C62" s="79">
        <v>88267.8</v>
      </c>
      <c r="D62" s="79">
        <v>78479.3</v>
      </c>
      <c r="E62" s="18">
        <f t="shared" si="2"/>
        <v>88.91045205612919</v>
      </c>
    </row>
    <row r="63" spans="1:5" ht="12.75" customHeight="1">
      <c r="A63" s="43" t="s">
        <v>83</v>
      </c>
      <c r="B63" s="45"/>
      <c r="C63" s="83">
        <v>4033.9</v>
      </c>
      <c r="D63" s="83">
        <v>5248.6</v>
      </c>
      <c r="E63" s="101">
        <f t="shared" si="2"/>
        <v>130.1122982721436</v>
      </c>
    </row>
    <row r="64" spans="1:5" ht="12.75" customHeight="1">
      <c r="A64" s="8" t="s">
        <v>70</v>
      </c>
      <c r="B64" s="35">
        <v>29074</v>
      </c>
      <c r="C64" s="79">
        <f>C65+C66</f>
        <v>40905.8</v>
      </c>
      <c r="D64" s="79">
        <f>D65+D66</f>
        <v>40913.3</v>
      </c>
      <c r="E64" s="18">
        <f t="shared" si="2"/>
        <v>100.0183348082668</v>
      </c>
    </row>
    <row r="65" spans="1:5" ht="12.75" customHeight="1">
      <c r="A65" s="8" t="s">
        <v>75</v>
      </c>
      <c r="B65" s="35">
        <v>29074</v>
      </c>
      <c r="C65" s="79">
        <v>22874</v>
      </c>
      <c r="D65" s="79">
        <v>22873.6</v>
      </c>
      <c r="E65" s="18">
        <f t="shared" si="2"/>
        <v>99.99825128967386</v>
      </c>
    </row>
    <row r="66" spans="1:5" ht="12.75" customHeight="1">
      <c r="A66" s="8" t="s">
        <v>83</v>
      </c>
      <c r="B66" s="35"/>
      <c r="C66" s="79">
        <v>18031.8</v>
      </c>
      <c r="D66" s="79">
        <v>18039.7</v>
      </c>
      <c r="E66" s="18">
        <f t="shared" si="2"/>
        <v>100.04381148859238</v>
      </c>
    </row>
    <row r="67" spans="1:5" ht="12.75" customHeight="1">
      <c r="A67" s="8" t="s">
        <v>74</v>
      </c>
      <c r="B67" s="35">
        <v>5640</v>
      </c>
      <c r="C67" s="79">
        <v>8827</v>
      </c>
      <c r="D67" s="79">
        <v>8507.8</v>
      </c>
      <c r="E67" s="18">
        <f t="shared" si="2"/>
        <v>96.38382236320379</v>
      </c>
    </row>
    <row r="68" spans="1:5" ht="12.75" customHeight="1">
      <c r="A68" s="8" t="s">
        <v>75</v>
      </c>
      <c r="B68" s="35">
        <v>5640</v>
      </c>
      <c r="C68" s="79">
        <v>8827</v>
      </c>
      <c r="D68" s="79">
        <v>8507.8</v>
      </c>
      <c r="E68" s="18">
        <f t="shared" si="2"/>
        <v>96.38382236320379</v>
      </c>
    </row>
    <row r="69" spans="1:5" ht="12.75" customHeight="1">
      <c r="A69" s="8" t="s">
        <v>84</v>
      </c>
      <c r="B69" s="35">
        <v>30873</v>
      </c>
      <c r="C69" s="79">
        <v>38270.9</v>
      </c>
      <c r="D69" s="79">
        <f>D70+D71</f>
        <v>38390.4</v>
      </c>
      <c r="E69" s="18">
        <f t="shared" si="2"/>
        <v>100.3122476868848</v>
      </c>
    </row>
    <row r="70" spans="1:5" ht="12.75" customHeight="1">
      <c r="A70" s="8" t="s">
        <v>75</v>
      </c>
      <c r="B70" s="35">
        <v>30873</v>
      </c>
      <c r="C70" s="79">
        <v>38270.9</v>
      </c>
      <c r="D70" s="79">
        <v>38270.9</v>
      </c>
      <c r="E70" s="18">
        <f t="shared" si="2"/>
        <v>100</v>
      </c>
    </row>
    <row r="71" spans="1:5" ht="12.75" customHeight="1">
      <c r="A71" s="8" t="s">
        <v>83</v>
      </c>
      <c r="B71" s="35"/>
      <c r="C71" s="79"/>
      <c r="D71" s="79">
        <v>119.5</v>
      </c>
      <c r="E71" s="19" t="s">
        <v>64</v>
      </c>
    </row>
    <row r="72" spans="1:5" ht="12.75" customHeight="1">
      <c r="A72" s="8" t="s">
        <v>138</v>
      </c>
      <c r="B72" s="35"/>
      <c r="C72" s="79"/>
      <c r="D72" s="79">
        <v>341.4</v>
      </c>
      <c r="E72" s="19" t="s">
        <v>64</v>
      </c>
    </row>
    <row r="73" spans="1:5" ht="12.75" customHeight="1">
      <c r="A73" s="39" t="s">
        <v>158</v>
      </c>
      <c r="B73" s="35"/>
      <c r="C73" s="79">
        <v>13923.1</v>
      </c>
      <c r="D73" s="79">
        <v>24661.7</v>
      </c>
      <c r="E73" s="18">
        <f>D73/C73*100</f>
        <v>177.12793846198045</v>
      </c>
    </row>
    <row r="74" spans="1:5" ht="12.75" customHeight="1">
      <c r="A74" s="39" t="s">
        <v>250</v>
      </c>
      <c r="B74" s="35"/>
      <c r="C74" s="79">
        <v>13923.1</v>
      </c>
      <c r="D74" s="79">
        <v>21048</v>
      </c>
      <c r="E74" s="18">
        <f>D74/C74*100</f>
        <v>151.1732300996186</v>
      </c>
    </row>
    <row r="75" spans="1:5" ht="12.75" customHeight="1">
      <c r="A75" s="52" t="s">
        <v>116</v>
      </c>
      <c r="B75" s="53"/>
      <c r="C75" s="80">
        <f>SUM(C76:C79)</f>
        <v>3402.4</v>
      </c>
      <c r="D75" s="80">
        <f>SUM(D76:D80)</f>
        <v>7072.000000000001</v>
      </c>
      <c r="E75" s="69">
        <f>D75/C75*100</f>
        <v>207.85328003762055</v>
      </c>
    </row>
    <row r="76" spans="1:5" ht="12.75" customHeight="1">
      <c r="A76" s="39" t="s">
        <v>117</v>
      </c>
      <c r="B76" s="35"/>
      <c r="C76" s="79">
        <v>1011.6</v>
      </c>
      <c r="D76" s="79">
        <v>2680.4</v>
      </c>
      <c r="E76" s="18">
        <f>D76/C76*100</f>
        <v>264.9663898774219</v>
      </c>
    </row>
    <row r="77" spans="1:5" ht="12.75" customHeight="1">
      <c r="A77" s="39" t="s">
        <v>118</v>
      </c>
      <c r="B77" s="35"/>
      <c r="C77" s="79">
        <v>1441.7</v>
      </c>
      <c r="D77" s="79">
        <v>1866.4</v>
      </c>
      <c r="E77" s="18">
        <f>D77/C77*100</f>
        <v>129.45827842130817</v>
      </c>
    </row>
    <row r="78" spans="1:5" ht="12.75" customHeight="1">
      <c r="A78" s="39" t="s">
        <v>119</v>
      </c>
      <c r="B78" s="35"/>
      <c r="C78" s="79"/>
      <c r="D78" s="79">
        <v>1515.9</v>
      </c>
      <c r="E78" s="19" t="s">
        <v>64</v>
      </c>
    </row>
    <row r="79" spans="1:5" ht="12.75" customHeight="1">
      <c r="A79" s="39" t="s">
        <v>120</v>
      </c>
      <c r="B79" s="35"/>
      <c r="C79" s="79">
        <v>949.1</v>
      </c>
      <c r="D79" s="79">
        <v>949.1</v>
      </c>
      <c r="E79" s="18">
        <f>D79/C79*100</f>
        <v>100</v>
      </c>
    </row>
    <row r="80" spans="1:5" ht="12.75" customHeight="1">
      <c r="A80" s="39" t="s">
        <v>133</v>
      </c>
      <c r="B80" s="35"/>
      <c r="C80" s="79"/>
      <c r="D80" s="79">
        <v>60.2</v>
      </c>
      <c r="E80" s="19" t="s">
        <v>64</v>
      </c>
    </row>
    <row r="81" spans="1:5" ht="12.75" customHeight="1">
      <c r="A81" s="6" t="s">
        <v>48</v>
      </c>
      <c r="B81" s="35"/>
      <c r="C81" s="80">
        <v>5047</v>
      </c>
      <c r="D81" s="78">
        <v>5047</v>
      </c>
      <c r="E81" s="69">
        <f>D81/C81*100</f>
        <v>100</v>
      </c>
    </row>
    <row r="82" spans="1:5" ht="12.75" customHeight="1">
      <c r="A82" s="39" t="s">
        <v>179</v>
      </c>
      <c r="B82" s="35"/>
      <c r="C82" s="81">
        <v>611</v>
      </c>
      <c r="D82" s="81">
        <v>611</v>
      </c>
      <c r="E82" s="18">
        <f>D82/C82*100</f>
        <v>100</v>
      </c>
    </row>
    <row r="83" spans="1:5" ht="12.75" customHeight="1">
      <c r="A83" s="39" t="s">
        <v>191</v>
      </c>
      <c r="B83" s="35"/>
      <c r="C83" s="81">
        <v>75</v>
      </c>
      <c r="D83" s="81">
        <v>75</v>
      </c>
      <c r="E83" s="18">
        <f>D83/C83*100</f>
        <v>100</v>
      </c>
    </row>
    <row r="84" spans="1:5" ht="21.75" customHeight="1" thickBot="1">
      <c r="A84" s="50" t="s">
        <v>6</v>
      </c>
      <c r="B84" s="51">
        <f>B9+B11+B12+B45+B81+B34+B75</f>
        <v>1917347</v>
      </c>
      <c r="C84" s="84">
        <f>C9+C11+C12+C34+C39+C45+C75+C81+C31</f>
        <v>6147513.6000000015</v>
      </c>
      <c r="D84" s="84">
        <f>D9+D11+D12+D34+D39+D45+D75+D81+D31</f>
        <v>6282208.300000001</v>
      </c>
      <c r="E84" s="108">
        <f>D84/C84*100</f>
        <v>102.19104354645103</v>
      </c>
    </row>
    <row r="85" spans="1:5" ht="21.75" customHeight="1">
      <c r="A85" s="6" t="s">
        <v>9</v>
      </c>
      <c r="B85" s="12"/>
      <c r="C85" s="79"/>
      <c r="D85" s="79"/>
      <c r="E85" s="22"/>
    </row>
    <row r="86" spans="1:5" ht="19.5" customHeight="1">
      <c r="A86" s="6" t="s">
        <v>18</v>
      </c>
      <c r="B86" s="12">
        <f>B87</f>
        <v>53000</v>
      </c>
      <c r="C86" s="78">
        <f>C87+C99</f>
        <v>132270.7</v>
      </c>
      <c r="D86" s="78">
        <f>D87+D99</f>
        <v>55024.200000000004</v>
      </c>
      <c r="E86" s="23">
        <f>D86/C86*100</f>
        <v>41.59968912238311</v>
      </c>
    </row>
    <row r="87" spans="1:5" ht="15" customHeight="1">
      <c r="A87" s="10" t="s">
        <v>55</v>
      </c>
      <c r="B87" s="14">
        <f>SUM(B89:B98)</f>
        <v>53000</v>
      </c>
      <c r="C87" s="85">
        <f>SUM(C89:C98)-C95</f>
        <v>59762.1</v>
      </c>
      <c r="D87" s="85">
        <f>SUM(D89:D98)-D95</f>
        <v>52529.4</v>
      </c>
      <c r="E87" s="21">
        <f>D87/C87*100</f>
        <v>87.89751364158892</v>
      </c>
    </row>
    <row r="88" spans="1:5" ht="10.5" customHeight="1">
      <c r="A88" s="7" t="s">
        <v>4</v>
      </c>
      <c r="B88" s="35"/>
      <c r="C88" s="79"/>
      <c r="D88" s="79"/>
      <c r="E88" s="22"/>
    </row>
    <row r="89" spans="1:5" ht="12.75" customHeight="1">
      <c r="A89" s="8" t="s">
        <v>10</v>
      </c>
      <c r="B89" s="35">
        <v>12688</v>
      </c>
      <c r="C89" s="79">
        <v>14141.9</v>
      </c>
      <c r="D89" s="79">
        <v>10903.4</v>
      </c>
      <c r="E89" s="20">
        <f aca="true" t="shared" si="3" ref="E89:E99">D89/C89*100</f>
        <v>77.09996535119043</v>
      </c>
    </row>
    <row r="90" spans="1:5" ht="12.75" customHeight="1">
      <c r="A90" s="8" t="s">
        <v>11</v>
      </c>
      <c r="B90" s="36">
        <v>2473</v>
      </c>
      <c r="C90" s="79">
        <v>2507.8</v>
      </c>
      <c r="D90" s="79">
        <v>2158.5</v>
      </c>
      <c r="E90" s="18">
        <f t="shared" si="3"/>
        <v>86.07145705399154</v>
      </c>
    </row>
    <row r="91" spans="1:5" ht="12.75" customHeight="1">
      <c r="A91" s="8" t="s">
        <v>12</v>
      </c>
      <c r="B91" s="35">
        <v>520</v>
      </c>
      <c r="C91" s="79">
        <v>1095</v>
      </c>
      <c r="D91" s="79">
        <v>946.9</v>
      </c>
      <c r="E91" s="20">
        <f t="shared" si="3"/>
        <v>86.47488584474885</v>
      </c>
    </row>
    <row r="92" spans="1:5" ht="12.75" customHeight="1">
      <c r="A92" s="8" t="s">
        <v>13</v>
      </c>
      <c r="B92" s="35">
        <v>8171</v>
      </c>
      <c r="C92" s="79">
        <v>14667.5</v>
      </c>
      <c r="D92" s="79">
        <v>12858.7</v>
      </c>
      <c r="E92" s="20">
        <f t="shared" si="3"/>
        <v>87.66797341060168</v>
      </c>
    </row>
    <row r="93" spans="1:5" ht="12.75" customHeight="1">
      <c r="A93" s="8" t="s">
        <v>37</v>
      </c>
      <c r="B93" s="35">
        <v>20000</v>
      </c>
      <c r="C93" s="79">
        <v>20000</v>
      </c>
      <c r="D93" s="79">
        <v>19085.6</v>
      </c>
      <c r="E93" s="20">
        <f t="shared" si="3"/>
        <v>95.428</v>
      </c>
    </row>
    <row r="94" spans="1:5" ht="12.75" customHeight="1">
      <c r="A94" s="8" t="s">
        <v>38</v>
      </c>
      <c r="B94" s="35">
        <v>4000</v>
      </c>
      <c r="C94" s="79">
        <v>815.4</v>
      </c>
      <c r="D94" s="79">
        <v>80</v>
      </c>
      <c r="E94" s="20">
        <f t="shared" si="3"/>
        <v>9.81113563895021</v>
      </c>
    </row>
    <row r="95" spans="1:5" ht="12.75" customHeight="1">
      <c r="A95" s="8" t="s">
        <v>171</v>
      </c>
      <c r="B95" s="35"/>
      <c r="C95" s="79">
        <v>80</v>
      </c>
      <c r="D95" s="79">
        <v>80</v>
      </c>
      <c r="E95" s="20">
        <f t="shared" si="3"/>
        <v>100</v>
      </c>
    </row>
    <row r="96" spans="1:5" ht="12.75" customHeight="1">
      <c r="A96" s="8" t="s">
        <v>49</v>
      </c>
      <c r="B96" s="35">
        <v>148</v>
      </c>
      <c r="C96" s="79">
        <v>148</v>
      </c>
      <c r="D96" s="79">
        <v>119.8</v>
      </c>
      <c r="E96" s="20">
        <f t="shared" si="3"/>
        <v>80.94594594594594</v>
      </c>
    </row>
    <row r="97" spans="1:5" ht="12.75" customHeight="1">
      <c r="A97" s="8" t="s">
        <v>172</v>
      </c>
      <c r="B97" s="35"/>
      <c r="C97" s="79">
        <v>654</v>
      </c>
      <c r="D97" s="79">
        <v>654</v>
      </c>
      <c r="E97" s="20">
        <f t="shared" si="3"/>
        <v>100</v>
      </c>
    </row>
    <row r="98" spans="1:5" ht="12.75" customHeight="1">
      <c r="A98" s="8" t="s">
        <v>14</v>
      </c>
      <c r="B98" s="35">
        <v>5000</v>
      </c>
      <c r="C98" s="79">
        <v>5732.5</v>
      </c>
      <c r="D98" s="79">
        <v>5722.5</v>
      </c>
      <c r="E98" s="20">
        <f t="shared" si="3"/>
        <v>99.82555604012211</v>
      </c>
    </row>
    <row r="99" spans="1:5" ht="15" customHeight="1">
      <c r="A99" s="10" t="s">
        <v>56</v>
      </c>
      <c r="B99" s="14"/>
      <c r="C99" s="85">
        <f>SUM(C101:C107)</f>
        <v>72508.6</v>
      </c>
      <c r="D99" s="85">
        <f>SUM(D101:D107)</f>
        <v>2494.7999999999997</v>
      </c>
      <c r="E99" s="21">
        <f t="shared" si="3"/>
        <v>3.440695310625222</v>
      </c>
    </row>
    <row r="100" spans="1:5" ht="10.5" customHeight="1">
      <c r="A100" s="7" t="s">
        <v>4</v>
      </c>
      <c r="B100" s="35"/>
      <c r="C100" s="79"/>
      <c r="D100" s="79"/>
      <c r="E100" s="22"/>
    </row>
    <row r="101" spans="1:5" ht="12.75" customHeight="1">
      <c r="A101" s="9" t="s">
        <v>87</v>
      </c>
      <c r="B101" s="35"/>
      <c r="C101" s="79">
        <v>140.1</v>
      </c>
      <c r="D101" s="79">
        <v>140.1</v>
      </c>
      <c r="E101" s="20">
        <f aca="true" t="shared" si="4" ref="E101:E109">D101/C101*100</f>
        <v>100</v>
      </c>
    </row>
    <row r="102" spans="1:5" ht="12.75" customHeight="1">
      <c r="A102" s="9" t="s">
        <v>143</v>
      </c>
      <c r="B102" s="35"/>
      <c r="C102" s="79">
        <v>1546</v>
      </c>
      <c r="D102" s="79">
        <v>1546</v>
      </c>
      <c r="E102" s="20">
        <f t="shared" si="4"/>
        <v>100</v>
      </c>
    </row>
    <row r="103" spans="1:5" ht="12.75" customHeight="1">
      <c r="A103" s="9" t="s">
        <v>192</v>
      </c>
      <c r="B103" s="35"/>
      <c r="C103" s="79">
        <v>600</v>
      </c>
      <c r="D103" s="79">
        <v>589</v>
      </c>
      <c r="E103" s="20">
        <f t="shared" si="4"/>
        <v>98.16666666666667</v>
      </c>
    </row>
    <row r="104" spans="1:5" ht="12.75" customHeight="1">
      <c r="A104" s="9" t="s">
        <v>160</v>
      </c>
      <c r="B104" s="35"/>
      <c r="C104" s="79">
        <v>70000</v>
      </c>
      <c r="D104" s="79">
        <v>0</v>
      </c>
      <c r="E104" s="20">
        <f t="shared" si="4"/>
        <v>0</v>
      </c>
    </row>
    <row r="105" spans="1:5" ht="12.75" customHeight="1">
      <c r="A105" s="9" t="s">
        <v>161</v>
      </c>
      <c r="B105" s="35"/>
      <c r="C105" s="79">
        <v>145</v>
      </c>
      <c r="D105" s="79">
        <v>142.2</v>
      </c>
      <c r="E105" s="20">
        <f t="shared" si="4"/>
        <v>98.06896551724137</v>
      </c>
    </row>
    <row r="106" spans="1:5" ht="12.75" customHeight="1">
      <c r="A106" s="9" t="s">
        <v>162</v>
      </c>
      <c r="B106" s="35"/>
      <c r="C106" s="79">
        <v>60</v>
      </c>
      <c r="D106" s="79">
        <v>60</v>
      </c>
      <c r="E106" s="20">
        <f t="shared" si="4"/>
        <v>100</v>
      </c>
    </row>
    <row r="107" spans="1:5" ht="12.75" customHeight="1">
      <c r="A107" s="9" t="s">
        <v>14</v>
      </c>
      <c r="B107" s="35"/>
      <c r="C107" s="79">
        <v>17.5</v>
      </c>
      <c r="D107" s="79">
        <v>17.5</v>
      </c>
      <c r="E107" s="20">
        <f t="shared" si="4"/>
        <v>100</v>
      </c>
    </row>
    <row r="108" spans="1:5" ht="19.5" customHeight="1">
      <c r="A108" s="6" t="s">
        <v>19</v>
      </c>
      <c r="B108" s="12">
        <f>B109</f>
        <v>174499</v>
      </c>
      <c r="C108" s="78">
        <f>C109+C125</f>
        <v>175329</v>
      </c>
      <c r="D108" s="78">
        <f>D109+D125</f>
        <v>171493.7</v>
      </c>
      <c r="E108" s="23">
        <f t="shared" si="4"/>
        <v>97.8125124765441</v>
      </c>
    </row>
    <row r="109" spans="1:5" ht="15" customHeight="1">
      <c r="A109" s="10" t="s">
        <v>55</v>
      </c>
      <c r="B109" s="14">
        <f>SUM(B111:B118)</f>
        <v>174499</v>
      </c>
      <c r="C109" s="85">
        <f>SUM(C111:C124)-C112</f>
        <v>174678</v>
      </c>
      <c r="D109" s="85">
        <f>SUM(D111:D124)-D112</f>
        <v>170938.6</v>
      </c>
      <c r="E109" s="21">
        <f t="shared" si="4"/>
        <v>97.85926104031418</v>
      </c>
    </row>
    <row r="110" spans="1:5" ht="10.5" customHeight="1">
      <c r="A110" s="7" t="s">
        <v>4</v>
      </c>
      <c r="B110" s="35"/>
      <c r="C110" s="79"/>
      <c r="D110" s="79"/>
      <c r="E110" s="22"/>
    </row>
    <row r="111" spans="1:5" ht="12.75" customHeight="1">
      <c r="A111" s="8" t="s">
        <v>15</v>
      </c>
      <c r="B111" s="35">
        <v>98746</v>
      </c>
      <c r="C111" s="79">
        <v>97524</v>
      </c>
      <c r="D111" s="79">
        <v>97287.1</v>
      </c>
      <c r="E111" s="20">
        <f aca="true" t="shared" si="5" ref="E111:E125">D111/C111*100</f>
        <v>99.75708543538</v>
      </c>
    </row>
    <row r="112" spans="1:5" ht="12.75" customHeight="1">
      <c r="A112" s="8" t="s">
        <v>65</v>
      </c>
      <c r="B112" s="35"/>
      <c r="C112" s="79">
        <v>30</v>
      </c>
      <c r="D112" s="79">
        <v>30</v>
      </c>
      <c r="E112" s="20">
        <f t="shared" si="5"/>
        <v>100</v>
      </c>
    </row>
    <row r="113" spans="1:5" ht="12.75" customHeight="1">
      <c r="A113" s="8" t="s">
        <v>11</v>
      </c>
      <c r="B113" s="35">
        <v>34344</v>
      </c>
      <c r="C113" s="79">
        <v>34077.6</v>
      </c>
      <c r="D113" s="79">
        <v>33938.6</v>
      </c>
      <c r="E113" s="20">
        <f t="shared" si="5"/>
        <v>99.59210742540554</v>
      </c>
    </row>
    <row r="114" spans="1:5" ht="12.75" customHeight="1">
      <c r="A114" s="8" t="s">
        <v>16</v>
      </c>
      <c r="B114" s="35">
        <v>280</v>
      </c>
      <c r="C114" s="79">
        <v>280</v>
      </c>
      <c r="D114" s="79">
        <v>212.9</v>
      </c>
      <c r="E114" s="20">
        <f t="shared" si="5"/>
        <v>76.03571428571428</v>
      </c>
    </row>
    <row r="115" spans="1:5" ht="12.75" customHeight="1">
      <c r="A115" s="8" t="s">
        <v>13</v>
      </c>
      <c r="B115" s="35">
        <v>37272</v>
      </c>
      <c r="C115" s="79">
        <v>34533</v>
      </c>
      <c r="D115" s="79">
        <v>31542.2</v>
      </c>
      <c r="E115" s="20">
        <f t="shared" si="5"/>
        <v>91.33929864187878</v>
      </c>
    </row>
    <row r="116" spans="1:5" ht="12.75" customHeight="1">
      <c r="A116" s="8" t="s">
        <v>196</v>
      </c>
      <c r="B116" s="35">
        <v>1280</v>
      </c>
      <c r="C116" s="79">
        <v>1280</v>
      </c>
      <c r="D116" s="79">
        <v>1280</v>
      </c>
      <c r="E116" s="20">
        <f t="shared" si="5"/>
        <v>100</v>
      </c>
    </row>
    <row r="117" spans="1:5" ht="12.75" customHeight="1">
      <c r="A117" s="8" t="s">
        <v>49</v>
      </c>
      <c r="B117" s="35">
        <v>2425</v>
      </c>
      <c r="C117" s="79">
        <v>2425</v>
      </c>
      <c r="D117" s="79">
        <v>2164.7</v>
      </c>
      <c r="E117" s="20">
        <f t="shared" si="5"/>
        <v>89.26597938144329</v>
      </c>
    </row>
    <row r="118" spans="1:5" ht="12.75" customHeight="1">
      <c r="A118" s="8" t="s">
        <v>17</v>
      </c>
      <c r="B118" s="35">
        <v>152</v>
      </c>
      <c r="C118" s="79">
        <v>52</v>
      </c>
      <c r="D118" s="79">
        <v>52</v>
      </c>
      <c r="E118" s="20">
        <f t="shared" si="5"/>
        <v>100</v>
      </c>
    </row>
    <row r="119" spans="1:5" ht="12.75" customHeight="1">
      <c r="A119" s="8" t="s">
        <v>136</v>
      </c>
      <c r="B119" s="35"/>
      <c r="C119" s="79">
        <v>50</v>
      </c>
      <c r="D119" s="79">
        <v>28.8</v>
      </c>
      <c r="E119" s="20">
        <f t="shared" si="5"/>
        <v>57.60000000000001</v>
      </c>
    </row>
    <row r="120" spans="1:5" ht="12.75" customHeight="1">
      <c r="A120" s="43" t="s">
        <v>193</v>
      </c>
      <c r="B120" s="45"/>
      <c r="C120" s="83">
        <v>20</v>
      </c>
      <c r="D120" s="83">
        <v>44.5</v>
      </c>
      <c r="E120" s="46">
        <f t="shared" si="5"/>
        <v>222.5</v>
      </c>
    </row>
    <row r="121" spans="1:5" ht="12.75" customHeight="1">
      <c r="A121" s="8" t="s">
        <v>245</v>
      </c>
      <c r="B121" s="35"/>
      <c r="C121" s="79">
        <v>30</v>
      </c>
      <c r="D121" s="79">
        <v>5.3</v>
      </c>
      <c r="E121" s="20">
        <f t="shared" si="5"/>
        <v>17.666666666666668</v>
      </c>
    </row>
    <row r="122" spans="1:5" ht="12.75" customHeight="1">
      <c r="A122" s="8" t="s">
        <v>194</v>
      </c>
      <c r="B122" s="35"/>
      <c r="C122" s="79">
        <v>4032</v>
      </c>
      <c r="D122" s="79">
        <v>4032</v>
      </c>
      <c r="E122" s="20">
        <f t="shared" si="5"/>
        <v>100</v>
      </c>
    </row>
    <row r="123" spans="1:5" ht="12.75" customHeight="1">
      <c r="A123" s="8" t="s">
        <v>195</v>
      </c>
      <c r="B123" s="35"/>
      <c r="C123" s="79">
        <v>364.8</v>
      </c>
      <c r="D123" s="79">
        <v>340.9</v>
      </c>
      <c r="E123" s="20">
        <f t="shared" si="5"/>
        <v>93.4484649122807</v>
      </c>
    </row>
    <row r="124" spans="1:5" ht="12.75" customHeight="1">
      <c r="A124" s="8" t="s">
        <v>246</v>
      </c>
      <c r="B124" s="35"/>
      <c r="C124" s="79">
        <v>9.6</v>
      </c>
      <c r="D124" s="79">
        <v>9.6</v>
      </c>
      <c r="E124" s="20">
        <f t="shared" si="5"/>
        <v>100</v>
      </c>
    </row>
    <row r="125" spans="1:5" ht="15" customHeight="1">
      <c r="A125" s="10" t="s">
        <v>56</v>
      </c>
      <c r="B125" s="14"/>
      <c r="C125" s="85">
        <f>SUM(C127:C128)</f>
        <v>651</v>
      </c>
      <c r="D125" s="85">
        <f>SUM(D127:D128)</f>
        <v>555.1</v>
      </c>
      <c r="E125" s="21">
        <f t="shared" si="5"/>
        <v>85.26881720430109</v>
      </c>
    </row>
    <row r="126" spans="1:5" ht="10.5" customHeight="1">
      <c r="A126" s="7" t="s">
        <v>4</v>
      </c>
      <c r="B126" s="35"/>
      <c r="C126" s="79"/>
      <c r="D126" s="79"/>
      <c r="E126" s="22"/>
    </row>
    <row r="127" spans="1:5" ht="12.75" customHeight="1">
      <c r="A127" s="8" t="s">
        <v>121</v>
      </c>
      <c r="B127" s="35"/>
      <c r="C127" s="79">
        <v>351</v>
      </c>
      <c r="D127" s="79">
        <v>350</v>
      </c>
      <c r="E127" s="20">
        <f>D127/C127*100</f>
        <v>99.71509971509973</v>
      </c>
    </row>
    <row r="128" spans="1:5" ht="12.75" customHeight="1">
      <c r="A128" s="8" t="s">
        <v>197</v>
      </c>
      <c r="B128" s="35"/>
      <c r="C128" s="79">
        <v>300</v>
      </c>
      <c r="D128" s="79">
        <v>205.1</v>
      </c>
      <c r="E128" s="20">
        <f>D128/C128*100</f>
        <v>68.36666666666666</v>
      </c>
    </row>
    <row r="129" spans="1:5" ht="19.5" customHeight="1">
      <c r="A129" s="6" t="s">
        <v>20</v>
      </c>
      <c r="B129" s="12">
        <f>B130</f>
        <v>62617</v>
      </c>
      <c r="C129" s="78">
        <f>C130+C141</f>
        <v>123932.70000000001</v>
      </c>
      <c r="D129" s="78">
        <f>D130+D141</f>
        <v>121121.69999999998</v>
      </c>
      <c r="E129" s="23">
        <f>D129/C129*100</f>
        <v>97.73183348704578</v>
      </c>
    </row>
    <row r="130" spans="1:5" ht="15" customHeight="1">
      <c r="A130" s="10" t="s">
        <v>55</v>
      </c>
      <c r="B130" s="14">
        <f>SUM(B132:B139)</f>
        <v>62617</v>
      </c>
      <c r="C130" s="85">
        <f>SUM(C132:C139)</f>
        <v>77400.5</v>
      </c>
      <c r="D130" s="85">
        <f>SUM(D132:D139)</f>
        <v>74666.9</v>
      </c>
      <c r="E130" s="21">
        <f>D130/C130*100</f>
        <v>96.46823986925148</v>
      </c>
    </row>
    <row r="131" spans="1:5" ht="10.5" customHeight="1">
      <c r="A131" s="7" t="s">
        <v>4</v>
      </c>
      <c r="B131" s="12"/>
      <c r="C131" s="79"/>
      <c r="D131" s="78"/>
      <c r="E131" s="20"/>
    </row>
    <row r="132" spans="1:5" ht="12.75" customHeight="1">
      <c r="A132" s="32" t="s">
        <v>24</v>
      </c>
      <c r="B132" s="30">
        <v>41212</v>
      </c>
      <c r="C132" s="86">
        <v>48791</v>
      </c>
      <c r="D132" s="86">
        <v>48791</v>
      </c>
      <c r="E132" s="18">
        <f aca="true" t="shared" si="6" ref="E132:E141">D132/C132*100</f>
        <v>100</v>
      </c>
    </row>
    <row r="133" spans="1:5" ht="12.75" customHeight="1">
      <c r="A133" s="32" t="s">
        <v>222</v>
      </c>
      <c r="B133" s="30"/>
      <c r="C133" s="86">
        <v>9783.8</v>
      </c>
      <c r="D133" s="86">
        <v>9783.8</v>
      </c>
      <c r="E133" s="18">
        <f t="shared" si="6"/>
        <v>100</v>
      </c>
    </row>
    <row r="134" spans="1:5" ht="12.75" customHeight="1">
      <c r="A134" s="32" t="s">
        <v>89</v>
      </c>
      <c r="B134" s="30"/>
      <c r="C134" s="86">
        <v>43</v>
      </c>
      <c r="D134" s="86">
        <v>43</v>
      </c>
      <c r="E134" s="18">
        <f t="shared" si="6"/>
        <v>100</v>
      </c>
    </row>
    <row r="135" spans="1:5" ht="12.75" customHeight="1">
      <c r="A135" s="8" t="s">
        <v>13</v>
      </c>
      <c r="B135" s="13">
        <v>11405</v>
      </c>
      <c r="C135" s="79">
        <v>11976.4</v>
      </c>
      <c r="D135" s="79">
        <v>10214</v>
      </c>
      <c r="E135" s="18">
        <f t="shared" si="6"/>
        <v>85.28439263885642</v>
      </c>
    </row>
    <row r="136" spans="1:5" ht="12.75" customHeight="1">
      <c r="A136" s="8" t="s">
        <v>173</v>
      </c>
      <c r="B136" s="13"/>
      <c r="C136" s="79">
        <v>423.2</v>
      </c>
      <c r="D136" s="79">
        <v>423.1</v>
      </c>
      <c r="E136" s="18">
        <f t="shared" si="6"/>
        <v>99.97637051039699</v>
      </c>
    </row>
    <row r="137" spans="1:5" ht="12.75" customHeight="1">
      <c r="A137" s="8" t="s">
        <v>142</v>
      </c>
      <c r="B137" s="13"/>
      <c r="C137" s="79">
        <v>2596.8</v>
      </c>
      <c r="D137" s="79">
        <v>1821.9</v>
      </c>
      <c r="E137" s="18">
        <f t="shared" si="6"/>
        <v>70.159426987061</v>
      </c>
    </row>
    <row r="138" spans="1:5" ht="12.75" customHeight="1">
      <c r="A138" s="8" t="s">
        <v>163</v>
      </c>
      <c r="B138" s="13"/>
      <c r="C138" s="79">
        <v>235</v>
      </c>
      <c r="D138" s="79">
        <v>234.9</v>
      </c>
      <c r="E138" s="18">
        <f t="shared" si="6"/>
        <v>99.95744680851064</v>
      </c>
    </row>
    <row r="139" spans="1:5" ht="12.75" customHeight="1">
      <c r="A139" s="8" t="s">
        <v>88</v>
      </c>
      <c r="B139" s="13">
        <v>10000</v>
      </c>
      <c r="C139" s="79">
        <v>3551.3</v>
      </c>
      <c r="D139" s="79">
        <v>3355.2</v>
      </c>
      <c r="E139" s="18">
        <f t="shared" si="6"/>
        <v>94.478078450145</v>
      </c>
    </row>
    <row r="140" spans="1:5" ht="12.75" customHeight="1">
      <c r="A140" s="8" t="s">
        <v>164</v>
      </c>
      <c r="B140" s="13"/>
      <c r="C140" s="79">
        <v>1630.3</v>
      </c>
      <c r="D140" s="79">
        <v>1615.9</v>
      </c>
      <c r="E140" s="18">
        <f t="shared" si="6"/>
        <v>99.11672698276391</v>
      </c>
    </row>
    <row r="141" spans="1:5" ht="15" customHeight="1">
      <c r="A141" s="62" t="s">
        <v>56</v>
      </c>
      <c r="B141" s="13"/>
      <c r="C141" s="102">
        <f>SUM(C143:C147)-C146</f>
        <v>46532.200000000004</v>
      </c>
      <c r="D141" s="102">
        <f>SUM(D143:D147)-D146</f>
        <v>46454.799999999996</v>
      </c>
      <c r="E141" s="103">
        <f t="shared" si="6"/>
        <v>99.83366357060271</v>
      </c>
    </row>
    <row r="142" spans="1:5" ht="10.5" customHeight="1">
      <c r="A142" s="42" t="s">
        <v>4</v>
      </c>
      <c r="B142" s="13"/>
      <c r="C142" s="80"/>
      <c r="D142" s="80"/>
      <c r="E142" s="18"/>
    </row>
    <row r="143" spans="1:5" ht="12.75" customHeight="1">
      <c r="A143" s="39" t="s">
        <v>140</v>
      </c>
      <c r="B143" s="13"/>
      <c r="C143" s="81">
        <v>1924.8</v>
      </c>
      <c r="D143" s="81">
        <v>1924.8</v>
      </c>
      <c r="E143" s="18">
        <f aca="true" t="shared" si="7" ref="E143:E150">D143/C143*100</f>
        <v>100</v>
      </c>
    </row>
    <row r="144" spans="1:5" ht="12.75" customHeight="1">
      <c r="A144" s="39" t="s">
        <v>141</v>
      </c>
      <c r="B144" s="13"/>
      <c r="C144" s="81">
        <v>11801.7</v>
      </c>
      <c r="D144" s="81">
        <v>11751.6</v>
      </c>
      <c r="E144" s="18">
        <f t="shared" si="7"/>
        <v>99.5754848877704</v>
      </c>
    </row>
    <row r="145" spans="1:5" ht="12.75" customHeight="1">
      <c r="A145" s="8" t="s">
        <v>88</v>
      </c>
      <c r="B145" s="13"/>
      <c r="C145" s="79">
        <v>6448.7</v>
      </c>
      <c r="D145" s="79">
        <v>6421.4</v>
      </c>
      <c r="E145" s="18">
        <f t="shared" si="7"/>
        <v>99.57665886147595</v>
      </c>
    </row>
    <row r="146" spans="1:5" ht="12.75" customHeight="1">
      <c r="A146" s="8" t="s">
        <v>247</v>
      </c>
      <c r="B146" s="13"/>
      <c r="C146" s="79">
        <v>4722.7</v>
      </c>
      <c r="D146" s="79">
        <v>4695.4</v>
      </c>
      <c r="E146" s="18">
        <f t="shared" si="7"/>
        <v>99.42194083892689</v>
      </c>
    </row>
    <row r="147" spans="1:5" ht="12.75" customHeight="1">
      <c r="A147" s="39" t="s">
        <v>139</v>
      </c>
      <c r="B147" s="13"/>
      <c r="C147" s="79">
        <v>26357</v>
      </c>
      <c r="D147" s="79">
        <v>26357</v>
      </c>
      <c r="E147" s="18">
        <f t="shared" si="7"/>
        <v>100</v>
      </c>
    </row>
    <row r="148" spans="1:5" ht="12.75" customHeight="1">
      <c r="A148" s="39" t="s">
        <v>248</v>
      </c>
      <c r="B148" s="13"/>
      <c r="C148" s="79">
        <v>26357</v>
      </c>
      <c r="D148" s="79">
        <v>26357</v>
      </c>
      <c r="E148" s="18">
        <f t="shared" si="7"/>
        <v>100</v>
      </c>
    </row>
    <row r="149" spans="1:5" ht="19.5" customHeight="1">
      <c r="A149" s="6" t="s">
        <v>21</v>
      </c>
      <c r="B149" s="12">
        <f>B150</f>
        <v>317420</v>
      </c>
      <c r="C149" s="78">
        <f>C150+C162</f>
        <v>361615.9</v>
      </c>
      <c r="D149" s="78">
        <f>D150+D162</f>
        <v>352052.5</v>
      </c>
      <c r="E149" s="16">
        <f t="shared" si="7"/>
        <v>97.35537071240506</v>
      </c>
    </row>
    <row r="150" spans="1:5" ht="15" customHeight="1">
      <c r="A150" s="10" t="s">
        <v>55</v>
      </c>
      <c r="B150" s="14">
        <f>SUM(B153:B161)</f>
        <v>317420</v>
      </c>
      <c r="C150" s="85">
        <f>SUM(C153:C161)</f>
        <v>358306.5</v>
      </c>
      <c r="D150" s="85">
        <f>SUM(D153:D161)</f>
        <v>348952.9</v>
      </c>
      <c r="E150" s="100">
        <f t="shared" si="7"/>
        <v>97.38949753911805</v>
      </c>
    </row>
    <row r="151" spans="1:5" ht="10.5" customHeight="1">
      <c r="A151" s="7" t="s">
        <v>4</v>
      </c>
      <c r="B151" s="12"/>
      <c r="C151" s="79"/>
      <c r="D151" s="78"/>
      <c r="E151" s="18"/>
    </row>
    <row r="152" spans="1:5" ht="12.75" customHeight="1">
      <c r="A152" s="9" t="s">
        <v>67</v>
      </c>
      <c r="B152" s="12"/>
      <c r="C152" s="79"/>
      <c r="D152" s="78"/>
      <c r="E152" s="18"/>
    </row>
    <row r="153" spans="1:5" ht="12.75" customHeight="1">
      <c r="A153" s="9" t="s">
        <v>198</v>
      </c>
      <c r="B153" s="13">
        <v>158400</v>
      </c>
      <c r="C153" s="79">
        <v>167944</v>
      </c>
      <c r="D153" s="79">
        <v>167944</v>
      </c>
      <c r="E153" s="18">
        <f aca="true" t="shared" si="8" ref="E153:E162">D153/C153*100</f>
        <v>100</v>
      </c>
    </row>
    <row r="154" spans="1:5" ht="12.75" customHeight="1">
      <c r="A154" s="9" t="s">
        <v>199</v>
      </c>
      <c r="B154" s="13">
        <v>4000</v>
      </c>
      <c r="C154" s="79">
        <v>7075</v>
      </c>
      <c r="D154" s="79">
        <v>2932.9</v>
      </c>
      <c r="E154" s="18">
        <f t="shared" si="8"/>
        <v>41.45441696113074</v>
      </c>
    </row>
    <row r="155" spans="1:5" ht="12.75" customHeight="1">
      <c r="A155" s="8" t="s">
        <v>244</v>
      </c>
      <c r="B155" s="13">
        <v>148600</v>
      </c>
      <c r="C155" s="79">
        <v>148600</v>
      </c>
      <c r="D155" s="79">
        <v>148600</v>
      </c>
      <c r="E155" s="18">
        <f t="shared" si="8"/>
        <v>100</v>
      </c>
    </row>
    <row r="156" spans="1:5" ht="12.75" customHeight="1">
      <c r="A156" s="106" t="s">
        <v>200</v>
      </c>
      <c r="B156" s="30"/>
      <c r="C156" s="86">
        <v>12700</v>
      </c>
      <c r="D156" s="86">
        <v>7489.9</v>
      </c>
      <c r="E156" s="18">
        <f t="shared" si="8"/>
        <v>58.9755905511811</v>
      </c>
    </row>
    <row r="157" spans="1:5" ht="12.75" customHeight="1">
      <c r="A157" s="106" t="s">
        <v>201</v>
      </c>
      <c r="B157" s="30"/>
      <c r="C157" s="86">
        <v>800</v>
      </c>
      <c r="D157" s="86">
        <v>800</v>
      </c>
      <c r="E157" s="18">
        <f t="shared" si="8"/>
        <v>100</v>
      </c>
    </row>
    <row r="158" spans="1:5" ht="12.75" customHeight="1">
      <c r="A158" s="32" t="s">
        <v>24</v>
      </c>
      <c r="B158" s="30"/>
      <c r="C158" s="86">
        <v>15871.2</v>
      </c>
      <c r="D158" s="86">
        <v>15869.8</v>
      </c>
      <c r="E158" s="18">
        <f t="shared" si="8"/>
        <v>99.99117899087655</v>
      </c>
    </row>
    <row r="159" spans="1:5" ht="12.75" customHeight="1">
      <c r="A159" s="8" t="s">
        <v>50</v>
      </c>
      <c r="B159" s="13">
        <v>3300</v>
      </c>
      <c r="C159" s="79">
        <v>3300</v>
      </c>
      <c r="D159" s="79">
        <v>3300</v>
      </c>
      <c r="E159" s="18">
        <f t="shared" si="8"/>
        <v>100</v>
      </c>
    </row>
    <row r="160" spans="1:5" ht="12.75" customHeight="1">
      <c r="A160" s="8" t="s">
        <v>165</v>
      </c>
      <c r="B160" s="13"/>
      <c r="C160" s="79">
        <v>1000</v>
      </c>
      <c r="D160" s="79">
        <v>1000</v>
      </c>
      <c r="E160" s="18">
        <f t="shared" si="8"/>
        <v>100</v>
      </c>
    </row>
    <row r="161" spans="1:5" ht="12.75" customHeight="1">
      <c r="A161" s="8" t="s">
        <v>13</v>
      </c>
      <c r="B161" s="13">
        <v>3120</v>
      </c>
      <c r="C161" s="79">
        <v>1016.3</v>
      </c>
      <c r="D161" s="79">
        <v>1016.3</v>
      </c>
      <c r="E161" s="18">
        <f t="shared" si="8"/>
        <v>100</v>
      </c>
    </row>
    <row r="162" spans="1:5" ht="15" customHeight="1">
      <c r="A162" s="62" t="s">
        <v>56</v>
      </c>
      <c r="B162" s="13"/>
      <c r="C162" s="102">
        <f>SUM(C164:C166)</f>
        <v>3309.3999999999996</v>
      </c>
      <c r="D162" s="102">
        <f>SUM(D164:D166)</f>
        <v>3099.6</v>
      </c>
      <c r="E162" s="103">
        <f t="shared" si="8"/>
        <v>93.6604822626458</v>
      </c>
    </row>
    <row r="163" spans="1:5" ht="10.5" customHeight="1">
      <c r="A163" s="42" t="s">
        <v>4</v>
      </c>
      <c r="B163" s="13"/>
      <c r="C163" s="80"/>
      <c r="D163" s="80"/>
      <c r="E163" s="18"/>
    </row>
    <row r="164" spans="1:5" ht="12.75" customHeight="1">
      <c r="A164" s="39" t="s">
        <v>141</v>
      </c>
      <c r="B164" s="13"/>
      <c r="C164" s="81">
        <v>1610</v>
      </c>
      <c r="D164" s="81">
        <v>1410</v>
      </c>
      <c r="E164" s="18">
        <f>D164/C164*100</f>
        <v>87.5776397515528</v>
      </c>
    </row>
    <row r="165" spans="1:5" ht="12.75" customHeight="1">
      <c r="A165" s="39" t="s">
        <v>140</v>
      </c>
      <c r="B165" s="13"/>
      <c r="C165" s="81">
        <v>1011.6</v>
      </c>
      <c r="D165" s="81">
        <v>1011.6</v>
      </c>
      <c r="E165" s="18">
        <f>D165/C165*100</f>
        <v>100</v>
      </c>
    </row>
    <row r="166" spans="1:5" ht="12.75" customHeight="1">
      <c r="A166" s="39" t="s">
        <v>77</v>
      </c>
      <c r="B166" s="13"/>
      <c r="C166" s="81">
        <v>687.8</v>
      </c>
      <c r="D166" s="81">
        <v>678</v>
      </c>
      <c r="E166" s="18">
        <f>D166/C166*100</f>
        <v>98.57516719976738</v>
      </c>
    </row>
    <row r="167" spans="1:5" ht="19.5" customHeight="1">
      <c r="A167" s="6" t="s">
        <v>22</v>
      </c>
      <c r="B167" s="12">
        <f>B168</f>
        <v>6606</v>
      </c>
      <c r="C167" s="78">
        <f>C168</f>
        <v>7602</v>
      </c>
      <c r="D167" s="78">
        <f>D168</f>
        <v>7476.3</v>
      </c>
      <c r="E167" s="16">
        <f>D167/C167*100</f>
        <v>98.34648776637727</v>
      </c>
    </row>
    <row r="168" spans="1:5" ht="15" customHeight="1">
      <c r="A168" s="10" t="s">
        <v>55</v>
      </c>
      <c r="B168" s="14">
        <f>SUM(B170:B172)</f>
        <v>6606</v>
      </c>
      <c r="C168" s="85">
        <f>SUM(C170:C172)</f>
        <v>7602</v>
      </c>
      <c r="D168" s="85">
        <f>SUM(D170:D172)</f>
        <v>7476.3</v>
      </c>
      <c r="E168" s="100">
        <f>D168/C168*100</f>
        <v>98.34648776637727</v>
      </c>
    </row>
    <row r="169" spans="1:5" ht="10.5" customHeight="1">
      <c r="A169" s="7" t="s">
        <v>4</v>
      </c>
      <c r="B169" s="12"/>
      <c r="C169" s="79"/>
      <c r="D169" s="78"/>
      <c r="E169" s="16"/>
    </row>
    <row r="170" spans="1:5" ht="12.75" customHeight="1">
      <c r="A170" s="8" t="s">
        <v>13</v>
      </c>
      <c r="B170" s="38">
        <v>4606</v>
      </c>
      <c r="C170" s="79">
        <v>5354</v>
      </c>
      <c r="D170" s="81">
        <v>5228.3</v>
      </c>
      <c r="E170" s="18">
        <f aca="true" t="shared" si="9" ref="E170:E175">D170/C170*100</f>
        <v>97.65222263728054</v>
      </c>
    </row>
    <row r="171" spans="1:5" ht="12.75" customHeight="1">
      <c r="A171" s="8" t="s">
        <v>165</v>
      </c>
      <c r="B171" s="38"/>
      <c r="C171" s="79">
        <v>320</v>
      </c>
      <c r="D171" s="81">
        <v>320</v>
      </c>
      <c r="E171" s="18">
        <f t="shared" si="9"/>
        <v>100</v>
      </c>
    </row>
    <row r="172" spans="1:5" ht="12.75" customHeight="1">
      <c r="A172" s="8" t="s">
        <v>88</v>
      </c>
      <c r="B172" s="38">
        <v>2000</v>
      </c>
      <c r="C172" s="79">
        <v>1928</v>
      </c>
      <c r="D172" s="81">
        <v>1928</v>
      </c>
      <c r="E172" s="18">
        <f t="shared" si="9"/>
        <v>100</v>
      </c>
    </row>
    <row r="173" spans="1:5" ht="12.75" customHeight="1">
      <c r="A173" s="8" t="s">
        <v>167</v>
      </c>
      <c r="B173" s="38"/>
      <c r="C173" s="79">
        <v>814</v>
      </c>
      <c r="D173" s="81">
        <v>814</v>
      </c>
      <c r="E173" s="18">
        <f t="shared" si="9"/>
        <v>100</v>
      </c>
    </row>
    <row r="174" spans="1:5" ht="19.5" customHeight="1">
      <c r="A174" s="6" t="s">
        <v>231</v>
      </c>
      <c r="B174" s="12"/>
      <c r="C174" s="78">
        <f>C175+C179</f>
        <v>2847.3</v>
      </c>
      <c r="D174" s="78">
        <f>D175+D179</f>
        <v>2732.2000000000003</v>
      </c>
      <c r="E174" s="16">
        <f t="shared" si="9"/>
        <v>95.9575738418853</v>
      </c>
    </row>
    <row r="175" spans="1:5" ht="15" customHeight="1">
      <c r="A175" s="10" t="s">
        <v>55</v>
      </c>
      <c r="B175" s="14"/>
      <c r="C175" s="85">
        <f>SUM(C177:C178)</f>
        <v>2577.3</v>
      </c>
      <c r="D175" s="85">
        <f>SUM(D177:D178)</f>
        <v>2467.8</v>
      </c>
      <c r="E175" s="100">
        <f t="shared" si="9"/>
        <v>95.7513677103946</v>
      </c>
    </row>
    <row r="176" spans="1:5" ht="10.5" customHeight="1">
      <c r="A176" s="7" t="s">
        <v>4</v>
      </c>
      <c r="B176" s="12"/>
      <c r="C176" s="79"/>
      <c r="D176" s="78"/>
      <c r="E176" s="16"/>
    </row>
    <row r="177" spans="1:5" ht="12.75" customHeight="1">
      <c r="A177" s="63" t="s">
        <v>24</v>
      </c>
      <c r="B177" s="112"/>
      <c r="C177" s="83">
        <v>916.5</v>
      </c>
      <c r="D177" s="113">
        <v>916.5</v>
      </c>
      <c r="E177" s="101">
        <f>D177/C177*100</f>
        <v>100</v>
      </c>
    </row>
    <row r="178" spans="1:5" ht="12.75" customHeight="1">
      <c r="A178" s="8" t="s">
        <v>13</v>
      </c>
      <c r="B178" s="38"/>
      <c r="C178" s="79">
        <v>1660.8</v>
      </c>
      <c r="D178" s="81">
        <v>1551.3</v>
      </c>
      <c r="E178" s="18">
        <f>D178/C178*100</f>
        <v>93.40679190751445</v>
      </c>
    </row>
    <row r="179" spans="1:5" ht="15" customHeight="1">
      <c r="A179" s="62" t="s">
        <v>56</v>
      </c>
      <c r="B179" s="13"/>
      <c r="C179" s="102">
        <f>C181</f>
        <v>270</v>
      </c>
      <c r="D179" s="102">
        <f>D181</f>
        <v>264.4</v>
      </c>
      <c r="E179" s="103">
        <f>D179/C179*100</f>
        <v>97.92592592592591</v>
      </c>
    </row>
    <row r="180" spans="1:5" ht="10.5" customHeight="1">
      <c r="A180" s="42" t="s">
        <v>4</v>
      </c>
      <c r="B180" s="13"/>
      <c r="C180" s="80"/>
      <c r="D180" s="80"/>
      <c r="E180" s="18"/>
    </row>
    <row r="181" spans="1:5" ht="12.75" customHeight="1">
      <c r="A181" s="39" t="s">
        <v>77</v>
      </c>
      <c r="B181" s="13"/>
      <c r="C181" s="81">
        <v>270</v>
      </c>
      <c r="D181" s="81">
        <v>264.4</v>
      </c>
      <c r="E181" s="18">
        <f>D181/C181*100</f>
        <v>97.92592592592591</v>
      </c>
    </row>
    <row r="182" spans="1:5" ht="19.5" customHeight="1">
      <c r="A182" s="6" t="s">
        <v>23</v>
      </c>
      <c r="B182" s="12">
        <f>B183</f>
        <v>320360</v>
      </c>
      <c r="C182" s="78">
        <f>C183+C204</f>
        <v>4099469.9</v>
      </c>
      <c r="D182" s="78">
        <f>D183+D204</f>
        <v>4091923.400000001</v>
      </c>
      <c r="E182" s="16">
        <f>D182/C182*100</f>
        <v>99.81591522357563</v>
      </c>
    </row>
    <row r="183" spans="1:5" ht="15" customHeight="1">
      <c r="A183" s="10" t="s">
        <v>55</v>
      </c>
      <c r="B183" s="14">
        <f>SUM(B185:B202)</f>
        <v>320360</v>
      </c>
      <c r="C183" s="85">
        <f>SUM(C185:C202)</f>
        <v>4030417.5</v>
      </c>
      <c r="D183" s="85">
        <f>SUM(D185:D202)</f>
        <v>4022978.900000001</v>
      </c>
      <c r="E183" s="100">
        <f>D183/C183*100</f>
        <v>99.81543847504634</v>
      </c>
    </row>
    <row r="184" spans="1:5" ht="10.5" customHeight="1">
      <c r="A184" s="7" t="s">
        <v>4</v>
      </c>
      <c r="B184" s="35"/>
      <c r="C184" s="79"/>
      <c r="D184" s="79"/>
      <c r="E184" s="8"/>
    </row>
    <row r="185" spans="1:5" ht="12.75" customHeight="1">
      <c r="A185" s="9" t="s">
        <v>24</v>
      </c>
      <c r="B185" s="35">
        <v>284233</v>
      </c>
      <c r="C185" s="79">
        <v>328894.6</v>
      </c>
      <c r="D185" s="79">
        <v>322751.6</v>
      </c>
      <c r="E185" s="18">
        <f>D185/C185*100</f>
        <v>98.13222837954774</v>
      </c>
    </row>
    <row r="186" spans="1:5" ht="12.75" customHeight="1">
      <c r="A186" s="9" t="s">
        <v>42</v>
      </c>
      <c r="B186" s="35"/>
      <c r="C186" s="79"/>
      <c r="D186" s="79"/>
      <c r="E186" s="8"/>
    </row>
    <row r="187" spans="1:5" ht="12.75" customHeight="1">
      <c r="A187" s="9" t="s">
        <v>39</v>
      </c>
      <c r="B187" s="35"/>
      <c r="C187" s="79">
        <v>1431555.5</v>
      </c>
      <c r="D187" s="79">
        <v>1431447.4</v>
      </c>
      <c r="E187" s="18">
        <f aca="true" t="shared" si="10" ref="E187:E204">D187/C187*100</f>
        <v>99.99244877337972</v>
      </c>
    </row>
    <row r="188" spans="1:6" ht="12.75" customHeight="1">
      <c r="A188" s="9" t="s">
        <v>40</v>
      </c>
      <c r="B188" s="35"/>
      <c r="C188" s="79">
        <v>117774</v>
      </c>
      <c r="D188" s="79">
        <v>117730.6</v>
      </c>
      <c r="E188" s="18">
        <f t="shared" si="10"/>
        <v>99.96314976140745</v>
      </c>
      <c r="F188" s="1"/>
    </row>
    <row r="189" spans="1:5" ht="12.75" customHeight="1">
      <c r="A189" s="9" t="s">
        <v>41</v>
      </c>
      <c r="B189" s="35"/>
      <c r="C189" s="79">
        <v>2109453.5</v>
      </c>
      <c r="D189" s="79">
        <v>2109447.7</v>
      </c>
      <c r="E189" s="18">
        <f t="shared" si="10"/>
        <v>99.99972504726937</v>
      </c>
    </row>
    <row r="190" spans="1:5" ht="12.75" customHeight="1">
      <c r="A190" s="9" t="s">
        <v>206</v>
      </c>
      <c r="B190" s="35"/>
      <c r="C190" s="79">
        <v>1660.4</v>
      </c>
      <c r="D190" s="79">
        <v>1660.4</v>
      </c>
      <c r="E190" s="18">
        <f t="shared" si="10"/>
        <v>100</v>
      </c>
    </row>
    <row r="191" spans="1:5" ht="12.75" customHeight="1">
      <c r="A191" s="9" t="s">
        <v>51</v>
      </c>
      <c r="B191" s="35"/>
      <c r="C191" s="79">
        <v>1324</v>
      </c>
      <c r="D191" s="79">
        <v>1324</v>
      </c>
      <c r="E191" s="18">
        <f t="shared" si="10"/>
        <v>100</v>
      </c>
    </row>
    <row r="192" spans="1:5" ht="12.75" customHeight="1">
      <c r="A192" s="9" t="s">
        <v>122</v>
      </c>
      <c r="B192" s="35"/>
      <c r="C192" s="79">
        <v>746</v>
      </c>
      <c r="D192" s="79">
        <v>745.6</v>
      </c>
      <c r="E192" s="18">
        <f t="shared" si="10"/>
        <v>99.94638069705094</v>
      </c>
    </row>
    <row r="193" spans="1:5" ht="12.75" customHeight="1">
      <c r="A193" s="9" t="s">
        <v>202</v>
      </c>
      <c r="B193" s="35"/>
      <c r="C193" s="79">
        <v>12945.5</v>
      </c>
      <c r="D193" s="79">
        <v>12789.2</v>
      </c>
      <c r="E193" s="18">
        <f t="shared" si="10"/>
        <v>98.79263064385309</v>
      </c>
    </row>
    <row r="194" spans="1:5" ht="12.75" customHeight="1">
      <c r="A194" s="9" t="s">
        <v>203</v>
      </c>
      <c r="B194" s="35"/>
      <c r="C194" s="79">
        <v>38.4</v>
      </c>
      <c r="D194" s="79">
        <v>38.4</v>
      </c>
      <c r="E194" s="18">
        <f t="shared" si="10"/>
        <v>100</v>
      </c>
    </row>
    <row r="195" spans="1:5" ht="12.75" customHeight="1">
      <c r="A195" s="9" t="s">
        <v>166</v>
      </c>
      <c r="B195" s="35"/>
      <c r="C195" s="79">
        <v>566.8</v>
      </c>
      <c r="D195" s="79">
        <v>517.3</v>
      </c>
      <c r="E195" s="18">
        <f t="shared" si="10"/>
        <v>91.2667607621736</v>
      </c>
    </row>
    <row r="196" spans="1:5" ht="12.75" customHeight="1">
      <c r="A196" s="9" t="s">
        <v>204</v>
      </c>
      <c r="B196" s="35"/>
      <c r="C196" s="79">
        <v>86</v>
      </c>
      <c r="D196" s="79">
        <v>86</v>
      </c>
      <c r="E196" s="18">
        <f t="shared" si="10"/>
        <v>100</v>
      </c>
    </row>
    <row r="197" spans="1:5" ht="12.75" customHeight="1">
      <c r="A197" s="9" t="s">
        <v>89</v>
      </c>
      <c r="B197" s="35"/>
      <c r="C197" s="79">
        <v>61.1</v>
      </c>
      <c r="D197" s="79">
        <v>61.1</v>
      </c>
      <c r="E197" s="18">
        <f t="shared" si="10"/>
        <v>100</v>
      </c>
    </row>
    <row r="198" spans="1:5" ht="12.75" customHeight="1">
      <c r="A198" s="9" t="s">
        <v>144</v>
      </c>
      <c r="B198" s="35"/>
      <c r="C198" s="79">
        <v>307.2</v>
      </c>
      <c r="D198" s="79">
        <v>307.2</v>
      </c>
      <c r="E198" s="20">
        <f t="shared" si="10"/>
        <v>100</v>
      </c>
    </row>
    <row r="199" spans="1:5" ht="12.75" customHeight="1">
      <c r="A199" s="9" t="s">
        <v>205</v>
      </c>
      <c r="B199" s="35"/>
      <c r="C199" s="79">
        <v>10</v>
      </c>
      <c r="D199" s="79">
        <v>10</v>
      </c>
      <c r="E199" s="20">
        <f t="shared" si="10"/>
        <v>100</v>
      </c>
    </row>
    <row r="200" spans="1:5" ht="12.75" customHeight="1">
      <c r="A200" s="8" t="s">
        <v>13</v>
      </c>
      <c r="B200" s="35">
        <v>16077</v>
      </c>
      <c r="C200" s="79">
        <v>9963.8</v>
      </c>
      <c r="D200" s="79">
        <v>9814.6</v>
      </c>
      <c r="E200" s="20">
        <f t="shared" si="10"/>
        <v>98.50257933720069</v>
      </c>
    </row>
    <row r="201" spans="1:6" ht="12.75" customHeight="1">
      <c r="A201" s="9" t="s">
        <v>165</v>
      </c>
      <c r="B201" s="35">
        <v>500</v>
      </c>
      <c r="C201" s="79">
        <v>1943.7</v>
      </c>
      <c r="D201" s="79">
        <v>1931.7</v>
      </c>
      <c r="E201" s="18">
        <f t="shared" si="10"/>
        <v>99.38262077481093</v>
      </c>
      <c r="F201" s="109"/>
    </row>
    <row r="202" spans="1:5" ht="12.75" customHeight="1">
      <c r="A202" s="8" t="s">
        <v>88</v>
      </c>
      <c r="B202" s="35">
        <v>19550</v>
      </c>
      <c r="C202" s="79">
        <v>13087</v>
      </c>
      <c r="D202" s="79">
        <v>12316.1</v>
      </c>
      <c r="E202" s="18">
        <f t="shared" si="10"/>
        <v>94.1094215633835</v>
      </c>
    </row>
    <row r="203" spans="1:5" ht="12.75" customHeight="1">
      <c r="A203" s="8" t="s">
        <v>167</v>
      </c>
      <c r="B203" s="38"/>
      <c r="C203" s="79">
        <v>1842</v>
      </c>
      <c r="D203" s="81">
        <v>1842</v>
      </c>
      <c r="E203" s="18">
        <f t="shared" si="10"/>
        <v>100</v>
      </c>
    </row>
    <row r="204" spans="1:5" ht="15" customHeight="1">
      <c r="A204" s="62" t="s">
        <v>56</v>
      </c>
      <c r="B204" s="35"/>
      <c r="C204" s="102">
        <f>SUM(C206:C213)-C212</f>
        <v>69052.4</v>
      </c>
      <c r="D204" s="102">
        <f>SUM(D206:D213)-D212</f>
        <v>68944.5</v>
      </c>
      <c r="E204" s="103">
        <f t="shared" si="10"/>
        <v>99.84374185401232</v>
      </c>
    </row>
    <row r="205" spans="1:5" ht="10.5" customHeight="1">
      <c r="A205" s="7" t="s">
        <v>4</v>
      </c>
      <c r="B205" s="35"/>
      <c r="C205" s="80"/>
      <c r="D205" s="80"/>
      <c r="E205" s="18"/>
    </row>
    <row r="206" spans="1:5" ht="12.75" customHeight="1">
      <c r="A206" s="39" t="s">
        <v>77</v>
      </c>
      <c r="B206" s="38"/>
      <c r="C206" s="81">
        <v>1860</v>
      </c>
      <c r="D206" s="81">
        <v>1755.1</v>
      </c>
      <c r="E206" s="18">
        <f aca="true" t="shared" si="11" ref="E206:E216">D206/C206*100</f>
        <v>94.36021505376344</v>
      </c>
    </row>
    <row r="207" spans="1:5" ht="12.75" customHeight="1">
      <c r="A207" s="39" t="s">
        <v>140</v>
      </c>
      <c r="B207" s="38"/>
      <c r="C207" s="81">
        <v>2300</v>
      </c>
      <c r="D207" s="81">
        <v>2298.4</v>
      </c>
      <c r="E207" s="18">
        <f t="shared" si="11"/>
        <v>99.9304347826087</v>
      </c>
    </row>
    <row r="208" spans="1:5" ht="12.75" customHeight="1">
      <c r="A208" s="39" t="s">
        <v>141</v>
      </c>
      <c r="B208" s="38"/>
      <c r="C208" s="81">
        <v>6245</v>
      </c>
      <c r="D208" s="81">
        <v>6245</v>
      </c>
      <c r="E208" s="18">
        <f t="shared" si="11"/>
        <v>100</v>
      </c>
    </row>
    <row r="209" spans="1:5" ht="12.75" customHeight="1">
      <c r="A209" s="39" t="s">
        <v>207</v>
      </c>
      <c r="B209" s="38"/>
      <c r="C209" s="81">
        <v>2564.3</v>
      </c>
      <c r="D209" s="81">
        <v>2564</v>
      </c>
      <c r="E209" s="18">
        <f t="shared" si="11"/>
        <v>99.98830090083062</v>
      </c>
    </row>
    <row r="210" spans="1:5" ht="12.75" customHeight="1">
      <c r="A210" s="39" t="s">
        <v>208</v>
      </c>
      <c r="B210" s="38"/>
      <c r="C210" s="81">
        <v>167.1</v>
      </c>
      <c r="D210" s="81">
        <v>167.1</v>
      </c>
      <c r="E210" s="18">
        <f t="shared" si="11"/>
        <v>100</v>
      </c>
    </row>
    <row r="211" spans="1:5" ht="12.75" customHeight="1">
      <c r="A211" s="8" t="s">
        <v>88</v>
      </c>
      <c r="B211" s="35"/>
      <c r="C211" s="79">
        <v>6463</v>
      </c>
      <c r="D211" s="79">
        <v>6463</v>
      </c>
      <c r="E211" s="18">
        <f t="shared" si="11"/>
        <v>100</v>
      </c>
    </row>
    <row r="212" spans="1:5" ht="12.75" customHeight="1">
      <c r="A212" s="8" t="s">
        <v>168</v>
      </c>
      <c r="B212" s="38"/>
      <c r="C212" s="79">
        <v>4442</v>
      </c>
      <c r="D212" s="81">
        <v>4442</v>
      </c>
      <c r="E212" s="18">
        <f t="shared" si="11"/>
        <v>100</v>
      </c>
    </row>
    <row r="213" spans="1:5" ht="12.75" customHeight="1">
      <c r="A213" s="39" t="s">
        <v>139</v>
      </c>
      <c r="B213" s="35"/>
      <c r="C213" s="79">
        <v>49453</v>
      </c>
      <c r="D213" s="79">
        <v>49451.9</v>
      </c>
      <c r="E213" s="18">
        <f t="shared" si="11"/>
        <v>99.99777566578368</v>
      </c>
    </row>
    <row r="214" spans="1:5" ht="12.75" customHeight="1">
      <c r="A214" s="39" t="s">
        <v>145</v>
      </c>
      <c r="B214" s="35"/>
      <c r="C214" s="79">
        <v>49453</v>
      </c>
      <c r="D214" s="79">
        <v>49451.9</v>
      </c>
      <c r="E214" s="18">
        <f t="shared" si="11"/>
        <v>99.99777566578368</v>
      </c>
    </row>
    <row r="215" spans="1:5" ht="19.5" customHeight="1">
      <c r="A215" s="6" t="s">
        <v>25</v>
      </c>
      <c r="B215" s="12">
        <f>B216+B229</f>
        <v>230674</v>
      </c>
      <c r="C215" s="78">
        <f>C216+C229</f>
        <v>447787.4</v>
      </c>
      <c r="D215" s="78">
        <f>D216+D229</f>
        <v>447539.1</v>
      </c>
      <c r="E215" s="16">
        <f t="shared" si="11"/>
        <v>99.94454957866165</v>
      </c>
    </row>
    <row r="216" spans="1:5" ht="15" customHeight="1">
      <c r="A216" s="10" t="s">
        <v>55</v>
      </c>
      <c r="B216" s="14">
        <f>SUM(B218:B228)</f>
        <v>220874</v>
      </c>
      <c r="C216" s="85">
        <f>SUM(C218:C228)</f>
        <v>290925.8</v>
      </c>
      <c r="D216" s="85">
        <f>SUM(D218:D228)</f>
        <v>290723.5</v>
      </c>
      <c r="E216" s="21">
        <f t="shared" si="11"/>
        <v>99.93046336901024</v>
      </c>
    </row>
    <row r="217" spans="1:5" ht="10.5" customHeight="1">
      <c r="A217" s="7" t="s">
        <v>4</v>
      </c>
      <c r="B217" s="12"/>
      <c r="C217" s="79"/>
      <c r="D217" s="78"/>
      <c r="E217" s="22"/>
    </row>
    <row r="218" spans="1:5" ht="12.75" customHeight="1">
      <c r="A218" s="9" t="s">
        <v>24</v>
      </c>
      <c r="B218" s="13">
        <v>177028</v>
      </c>
      <c r="C218" s="79">
        <v>162324</v>
      </c>
      <c r="D218" s="79">
        <v>162324</v>
      </c>
      <c r="E218" s="20">
        <f aca="true" t="shared" si="12" ref="E218:E229">D218/C218*100</f>
        <v>100</v>
      </c>
    </row>
    <row r="219" spans="1:5" ht="12.75" customHeight="1">
      <c r="A219" s="9" t="s">
        <v>209</v>
      </c>
      <c r="B219" s="13">
        <v>8760</v>
      </c>
      <c r="C219" s="79">
        <v>24780.9</v>
      </c>
      <c r="D219" s="79">
        <v>24780.9</v>
      </c>
      <c r="E219" s="20">
        <f t="shared" si="12"/>
        <v>100</v>
      </c>
    </row>
    <row r="220" spans="1:5" ht="12.75" customHeight="1">
      <c r="A220" s="9" t="s">
        <v>146</v>
      </c>
      <c r="B220" s="13"/>
      <c r="C220" s="79">
        <v>61486</v>
      </c>
      <c r="D220" s="79">
        <v>61486</v>
      </c>
      <c r="E220" s="20">
        <f t="shared" si="12"/>
        <v>100</v>
      </c>
    </row>
    <row r="221" spans="1:5" ht="12.75" customHeight="1">
      <c r="A221" s="9" t="s">
        <v>69</v>
      </c>
      <c r="B221" s="13"/>
      <c r="C221" s="79">
        <v>292.9</v>
      </c>
      <c r="D221" s="79">
        <v>292.9</v>
      </c>
      <c r="E221" s="20">
        <f t="shared" si="12"/>
        <v>100</v>
      </c>
    </row>
    <row r="222" spans="1:5" ht="12.75" customHeight="1">
      <c r="A222" s="9" t="s">
        <v>249</v>
      </c>
      <c r="B222" s="13"/>
      <c r="C222" s="87">
        <v>69</v>
      </c>
      <c r="D222" s="79">
        <v>69</v>
      </c>
      <c r="E222" s="20">
        <f t="shared" si="12"/>
        <v>100</v>
      </c>
    </row>
    <row r="223" spans="1:5" ht="12.75" customHeight="1">
      <c r="A223" s="9" t="s">
        <v>76</v>
      </c>
      <c r="B223" s="13"/>
      <c r="C223" s="87">
        <v>2009.6</v>
      </c>
      <c r="D223" s="79">
        <v>2009.6</v>
      </c>
      <c r="E223" s="18">
        <f t="shared" si="12"/>
        <v>100</v>
      </c>
    </row>
    <row r="224" spans="1:5" ht="12.75" customHeight="1">
      <c r="A224" s="8" t="s">
        <v>13</v>
      </c>
      <c r="B224" s="35">
        <v>35086</v>
      </c>
      <c r="C224" s="79">
        <v>13263.4</v>
      </c>
      <c r="D224" s="79">
        <v>13061.1</v>
      </c>
      <c r="E224" s="20">
        <f t="shared" si="12"/>
        <v>98.47475006408614</v>
      </c>
    </row>
    <row r="225" spans="1:5" ht="12.75" customHeight="1">
      <c r="A225" s="8" t="s">
        <v>165</v>
      </c>
      <c r="B225" s="35"/>
      <c r="C225" s="79">
        <v>200</v>
      </c>
      <c r="D225" s="79">
        <v>200</v>
      </c>
      <c r="E225" s="20">
        <f t="shared" si="12"/>
        <v>100</v>
      </c>
    </row>
    <row r="226" spans="1:5" ht="12.75" customHeight="1">
      <c r="A226" s="8" t="s">
        <v>210</v>
      </c>
      <c r="B226" s="35"/>
      <c r="C226" s="79">
        <v>20000</v>
      </c>
      <c r="D226" s="79">
        <v>20000</v>
      </c>
      <c r="E226" s="20">
        <f t="shared" si="12"/>
        <v>100</v>
      </c>
    </row>
    <row r="227" spans="1:5" ht="12.75" customHeight="1">
      <c r="A227" s="8" t="s">
        <v>211</v>
      </c>
      <c r="B227" s="35"/>
      <c r="C227" s="79">
        <v>5000</v>
      </c>
      <c r="D227" s="79">
        <v>5000</v>
      </c>
      <c r="E227" s="20">
        <f t="shared" si="12"/>
        <v>100</v>
      </c>
    </row>
    <row r="228" spans="1:5" ht="12.75" customHeight="1">
      <c r="A228" s="8" t="s">
        <v>88</v>
      </c>
      <c r="B228" s="35"/>
      <c r="C228" s="79">
        <v>1500</v>
      </c>
      <c r="D228" s="79">
        <v>1500</v>
      </c>
      <c r="E228" s="20">
        <f t="shared" si="12"/>
        <v>100</v>
      </c>
    </row>
    <row r="229" spans="1:5" ht="15" customHeight="1">
      <c r="A229" s="10" t="s">
        <v>56</v>
      </c>
      <c r="B229" s="14">
        <f>SUM(B231:B231)</f>
        <v>9800</v>
      </c>
      <c r="C229" s="85">
        <f>SUM(C231:C238)</f>
        <v>156861.6</v>
      </c>
      <c r="D229" s="85">
        <f>SUM(D231:D238)</f>
        <v>156815.6</v>
      </c>
      <c r="E229" s="21">
        <f t="shared" si="12"/>
        <v>99.97067478592594</v>
      </c>
    </row>
    <row r="230" spans="1:5" ht="10.5" customHeight="1">
      <c r="A230" s="7" t="s">
        <v>4</v>
      </c>
      <c r="B230" s="35"/>
      <c r="C230" s="79"/>
      <c r="D230" s="79"/>
      <c r="E230" s="22"/>
    </row>
    <row r="231" spans="1:5" ht="12.75" customHeight="1">
      <c r="A231" s="9" t="s">
        <v>71</v>
      </c>
      <c r="B231" s="13">
        <v>9800</v>
      </c>
      <c r="C231" s="79">
        <v>9800</v>
      </c>
      <c r="D231" s="82">
        <v>9800</v>
      </c>
      <c r="E231" s="18">
        <f aca="true" t="shared" si="13" ref="E231:E242">D231/C231*100</f>
        <v>100</v>
      </c>
    </row>
    <row r="232" spans="1:5" ht="12.75" customHeight="1">
      <c r="A232" s="9" t="s">
        <v>212</v>
      </c>
      <c r="B232" s="13"/>
      <c r="C232" s="79">
        <v>6065</v>
      </c>
      <c r="D232" s="82">
        <v>6065</v>
      </c>
      <c r="E232" s="20">
        <f t="shared" si="13"/>
        <v>100</v>
      </c>
    </row>
    <row r="233" spans="1:5" ht="12.75" customHeight="1">
      <c r="A233" s="9" t="s">
        <v>123</v>
      </c>
      <c r="B233" s="13"/>
      <c r="C233" s="79">
        <v>19130</v>
      </c>
      <c r="D233" s="82">
        <v>19130</v>
      </c>
      <c r="E233" s="20">
        <f t="shared" si="13"/>
        <v>100</v>
      </c>
    </row>
    <row r="234" spans="1:5" ht="12.75" customHeight="1">
      <c r="A234" s="9" t="s">
        <v>140</v>
      </c>
      <c r="B234" s="13"/>
      <c r="C234" s="79">
        <v>5701</v>
      </c>
      <c r="D234" s="82">
        <v>5701</v>
      </c>
      <c r="E234" s="20">
        <f t="shared" si="13"/>
        <v>100</v>
      </c>
    </row>
    <row r="235" spans="1:5" ht="12.75" customHeight="1">
      <c r="A235" s="63" t="s">
        <v>77</v>
      </c>
      <c r="B235" s="44"/>
      <c r="C235" s="83">
        <v>8259</v>
      </c>
      <c r="D235" s="88">
        <v>8213</v>
      </c>
      <c r="E235" s="46">
        <f t="shared" si="13"/>
        <v>99.44303184404892</v>
      </c>
    </row>
    <row r="236" spans="1:5" ht="12.75" customHeight="1">
      <c r="A236" s="9" t="s">
        <v>213</v>
      </c>
      <c r="B236" s="13"/>
      <c r="C236" s="79">
        <v>6000</v>
      </c>
      <c r="D236" s="82">
        <v>6000</v>
      </c>
      <c r="E236" s="20">
        <f t="shared" si="13"/>
        <v>100</v>
      </c>
    </row>
    <row r="237" spans="1:5" ht="12.75" customHeight="1">
      <c r="A237" s="9" t="s">
        <v>147</v>
      </c>
      <c r="B237" s="13"/>
      <c r="C237" s="79">
        <v>41999.6</v>
      </c>
      <c r="D237" s="82">
        <v>41999.6</v>
      </c>
      <c r="E237" s="18">
        <f t="shared" si="13"/>
        <v>100</v>
      </c>
    </row>
    <row r="238" spans="1:5" ht="12.75" customHeight="1">
      <c r="A238" s="9" t="s">
        <v>139</v>
      </c>
      <c r="B238" s="13"/>
      <c r="C238" s="79">
        <v>59907</v>
      </c>
      <c r="D238" s="79">
        <v>59907</v>
      </c>
      <c r="E238" s="18">
        <f t="shared" si="13"/>
        <v>100</v>
      </c>
    </row>
    <row r="239" spans="1:5" ht="12.75" customHeight="1">
      <c r="A239" s="39" t="s">
        <v>243</v>
      </c>
      <c r="B239" s="35"/>
      <c r="C239" s="79">
        <v>39010</v>
      </c>
      <c r="D239" s="79">
        <v>39010</v>
      </c>
      <c r="E239" s="18">
        <f t="shared" si="13"/>
        <v>100</v>
      </c>
    </row>
    <row r="240" spans="1:5" ht="12.75" customHeight="1">
      <c r="A240" s="39" t="s">
        <v>242</v>
      </c>
      <c r="B240" s="35"/>
      <c r="C240" s="79">
        <v>20897</v>
      </c>
      <c r="D240" s="79">
        <v>20897</v>
      </c>
      <c r="E240" s="18">
        <f t="shared" si="13"/>
        <v>100</v>
      </c>
    </row>
    <row r="241" spans="1:5" ht="15" customHeight="1">
      <c r="A241" s="6" t="s">
        <v>26</v>
      </c>
      <c r="B241" s="12">
        <f>B242</f>
        <v>89168</v>
      </c>
      <c r="C241" s="78">
        <f>C242+C258</f>
        <v>173979.09999999998</v>
      </c>
      <c r="D241" s="78">
        <f>D242+D258</f>
        <v>173595.3</v>
      </c>
      <c r="E241" s="23">
        <f t="shared" si="13"/>
        <v>99.77939878985464</v>
      </c>
    </row>
    <row r="242" spans="1:5" ht="15" customHeight="1">
      <c r="A242" s="10" t="s">
        <v>55</v>
      </c>
      <c r="B242" s="14">
        <f>SUM(B244:B256)</f>
        <v>89168</v>
      </c>
      <c r="C242" s="85">
        <f>SUM(C244:C256)-C253</f>
        <v>141463.8</v>
      </c>
      <c r="D242" s="85">
        <f>SUM(D244:D256)-D253</f>
        <v>141080</v>
      </c>
      <c r="E242" s="21">
        <f t="shared" si="13"/>
        <v>99.72869384252367</v>
      </c>
    </row>
    <row r="243" spans="1:5" ht="10.5" customHeight="1">
      <c r="A243" s="7" t="s">
        <v>4</v>
      </c>
      <c r="B243" s="35"/>
      <c r="C243" s="79"/>
      <c r="D243" s="79"/>
      <c r="E243" s="22"/>
    </row>
    <row r="244" spans="1:5" ht="12.75" customHeight="1">
      <c r="A244" s="9" t="s">
        <v>24</v>
      </c>
      <c r="B244" s="35">
        <v>78468</v>
      </c>
      <c r="C244" s="79">
        <v>95840</v>
      </c>
      <c r="D244" s="79">
        <v>95840</v>
      </c>
      <c r="E244" s="20">
        <f aca="true" t="shared" si="14" ref="E244:E258">D244/C244*100</f>
        <v>100</v>
      </c>
    </row>
    <row r="245" spans="1:5" ht="12.75" customHeight="1">
      <c r="A245" s="9" t="s">
        <v>89</v>
      </c>
      <c r="B245" s="35"/>
      <c r="C245" s="79">
        <v>79.8</v>
      </c>
      <c r="D245" s="79">
        <v>79.8</v>
      </c>
      <c r="E245" s="20">
        <f t="shared" si="14"/>
        <v>100</v>
      </c>
    </row>
    <row r="246" spans="1:5" ht="12.75" customHeight="1">
      <c r="A246" s="9" t="s">
        <v>124</v>
      </c>
      <c r="B246" s="35"/>
      <c r="C246" s="79">
        <v>441</v>
      </c>
      <c r="D246" s="79">
        <v>441</v>
      </c>
      <c r="E246" s="20">
        <f t="shared" si="14"/>
        <v>100</v>
      </c>
    </row>
    <row r="247" spans="1:5" ht="12.75" customHeight="1">
      <c r="A247" s="9" t="s">
        <v>125</v>
      </c>
      <c r="B247" s="35"/>
      <c r="C247" s="79">
        <v>90</v>
      </c>
      <c r="D247" s="79">
        <v>90</v>
      </c>
      <c r="E247" s="20">
        <f t="shared" si="14"/>
        <v>100</v>
      </c>
    </row>
    <row r="248" spans="1:5" ht="12.75" customHeight="1">
      <c r="A248" s="9" t="s">
        <v>126</v>
      </c>
      <c r="B248" s="35"/>
      <c r="C248" s="79">
        <v>1255</v>
      </c>
      <c r="D248" s="79">
        <v>1255</v>
      </c>
      <c r="E248" s="20">
        <f t="shared" si="14"/>
        <v>100</v>
      </c>
    </row>
    <row r="249" spans="1:5" ht="12.75" customHeight="1">
      <c r="A249" s="9" t="s">
        <v>214</v>
      </c>
      <c r="B249" s="35"/>
      <c r="C249" s="79">
        <v>444</v>
      </c>
      <c r="D249" s="79">
        <v>444</v>
      </c>
      <c r="E249" s="20">
        <f t="shared" si="14"/>
        <v>100</v>
      </c>
    </row>
    <row r="250" spans="1:5" ht="12.75" customHeight="1">
      <c r="A250" s="9" t="s">
        <v>148</v>
      </c>
      <c r="B250" s="35"/>
      <c r="C250" s="79">
        <v>110</v>
      </c>
      <c r="D250" s="79">
        <v>110</v>
      </c>
      <c r="E250" s="20">
        <f t="shared" si="14"/>
        <v>100</v>
      </c>
    </row>
    <row r="251" spans="1:5" ht="12.75" customHeight="1">
      <c r="A251" s="9" t="s">
        <v>215</v>
      </c>
      <c r="B251" s="13"/>
      <c r="C251" s="82">
        <v>124</v>
      </c>
      <c r="D251" s="82">
        <v>124</v>
      </c>
      <c r="E251" s="18">
        <f t="shared" si="14"/>
        <v>100</v>
      </c>
    </row>
    <row r="252" spans="1:5" ht="12.75" customHeight="1">
      <c r="A252" s="9" t="s">
        <v>152</v>
      </c>
      <c r="B252" s="35"/>
      <c r="C252" s="79">
        <v>12392</v>
      </c>
      <c r="D252" s="79">
        <v>12192</v>
      </c>
      <c r="E252" s="20">
        <f t="shared" si="14"/>
        <v>98.38605551969012</v>
      </c>
    </row>
    <row r="253" spans="1:5" ht="12.75" customHeight="1">
      <c r="A253" s="39" t="s">
        <v>170</v>
      </c>
      <c r="B253" s="35"/>
      <c r="C253" s="79">
        <v>5222</v>
      </c>
      <c r="D253" s="79">
        <v>5222</v>
      </c>
      <c r="E253" s="18">
        <f t="shared" si="14"/>
        <v>100</v>
      </c>
    </row>
    <row r="254" spans="1:5" ht="12.75" customHeight="1">
      <c r="A254" s="9" t="s">
        <v>165</v>
      </c>
      <c r="B254" s="35"/>
      <c r="C254" s="79">
        <v>9642</v>
      </c>
      <c r="D254" s="79">
        <v>9642</v>
      </c>
      <c r="E254" s="20">
        <f t="shared" si="14"/>
        <v>100</v>
      </c>
    </row>
    <row r="255" spans="1:5" ht="12.75" customHeight="1">
      <c r="A255" s="8" t="s">
        <v>13</v>
      </c>
      <c r="B255" s="35"/>
      <c r="C255" s="79">
        <v>9676</v>
      </c>
      <c r="D255" s="79">
        <v>9648.4</v>
      </c>
      <c r="E255" s="20">
        <f t="shared" si="14"/>
        <v>99.71475816453079</v>
      </c>
    </row>
    <row r="256" spans="1:5" ht="12.75" customHeight="1">
      <c r="A256" s="8" t="s">
        <v>88</v>
      </c>
      <c r="B256" s="35">
        <v>10700</v>
      </c>
      <c r="C256" s="79">
        <v>11370</v>
      </c>
      <c r="D256" s="79">
        <v>11213.8</v>
      </c>
      <c r="E256" s="20">
        <f t="shared" si="14"/>
        <v>98.62620932277923</v>
      </c>
    </row>
    <row r="257" spans="1:5" ht="12.75" customHeight="1">
      <c r="A257" s="8" t="s">
        <v>169</v>
      </c>
      <c r="B257" s="35"/>
      <c r="C257" s="79">
        <v>3822</v>
      </c>
      <c r="D257" s="79">
        <v>3822</v>
      </c>
      <c r="E257" s="20">
        <f t="shared" si="14"/>
        <v>100</v>
      </c>
    </row>
    <row r="258" spans="1:5" ht="15" customHeight="1">
      <c r="A258" s="10" t="s">
        <v>56</v>
      </c>
      <c r="B258" s="14"/>
      <c r="C258" s="85">
        <f>SUM(C260:C264)</f>
        <v>32515.3</v>
      </c>
      <c r="D258" s="85">
        <f>SUM(D260:D264)</f>
        <v>32515.3</v>
      </c>
      <c r="E258" s="21">
        <f t="shared" si="14"/>
        <v>100</v>
      </c>
    </row>
    <row r="259" spans="1:5" ht="10.5" customHeight="1">
      <c r="A259" s="7" t="s">
        <v>4</v>
      </c>
      <c r="B259" s="35"/>
      <c r="C259" s="79"/>
      <c r="D259" s="79"/>
      <c r="E259" s="22"/>
    </row>
    <row r="260" spans="1:5" ht="12.75" customHeight="1">
      <c r="A260" s="9" t="s">
        <v>77</v>
      </c>
      <c r="B260" s="13"/>
      <c r="C260" s="82">
        <v>10000</v>
      </c>
      <c r="D260" s="82">
        <v>10000</v>
      </c>
      <c r="E260" s="18">
        <f aca="true" t="shared" si="15" ref="E260:E266">D260/C260*100</f>
        <v>100</v>
      </c>
    </row>
    <row r="261" spans="1:5" ht="12.75" customHeight="1">
      <c r="A261" s="9" t="s">
        <v>141</v>
      </c>
      <c r="B261" s="13"/>
      <c r="C261" s="82">
        <v>563</v>
      </c>
      <c r="D261" s="82">
        <v>563</v>
      </c>
      <c r="E261" s="18">
        <f t="shared" si="15"/>
        <v>100</v>
      </c>
    </row>
    <row r="262" spans="1:5" ht="12.75" customHeight="1">
      <c r="A262" s="9" t="s">
        <v>140</v>
      </c>
      <c r="B262" s="13"/>
      <c r="C262" s="82">
        <v>270</v>
      </c>
      <c r="D262" s="82">
        <v>270</v>
      </c>
      <c r="E262" s="18">
        <f t="shared" si="15"/>
        <v>100</v>
      </c>
    </row>
    <row r="263" spans="1:5" ht="12.75" customHeight="1">
      <c r="A263" s="9" t="s">
        <v>147</v>
      </c>
      <c r="B263" s="13"/>
      <c r="C263" s="82">
        <v>21632.3</v>
      </c>
      <c r="D263" s="82">
        <v>21632.3</v>
      </c>
      <c r="E263" s="18">
        <f t="shared" si="15"/>
        <v>100</v>
      </c>
    </row>
    <row r="264" spans="1:5" ht="12.75" customHeight="1">
      <c r="A264" s="8" t="s">
        <v>88</v>
      </c>
      <c r="B264" s="35"/>
      <c r="C264" s="79">
        <v>50</v>
      </c>
      <c r="D264" s="79">
        <v>50</v>
      </c>
      <c r="E264" s="18">
        <f t="shared" si="15"/>
        <v>100</v>
      </c>
    </row>
    <row r="265" spans="1:5" ht="12.75" customHeight="1">
      <c r="A265" s="8" t="s">
        <v>180</v>
      </c>
      <c r="B265" s="38"/>
      <c r="C265" s="79">
        <v>50</v>
      </c>
      <c r="D265" s="81">
        <v>50</v>
      </c>
      <c r="E265" s="18">
        <f t="shared" si="15"/>
        <v>100</v>
      </c>
    </row>
    <row r="266" spans="1:5" ht="21.75" customHeight="1">
      <c r="A266" s="6" t="s">
        <v>60</v>
      </c>
      <c r="B266" s="12">
        <v>4200</v>
      </c>
      <c r="C266" s="78">
        <f>C268</f>
        <v>4200</v>
      </c>
      <c r="D266" s="78">
        <f>D268</f>
        <v>4200</v>
      </c>
      <c r="E266" s="16">
        <f t="shared" si="15"/>
        <v>100</v>
      </c>
    </row>
    <row r="267" spans="1:5" ht="10.5" customHeight="1">
      <c r="A267" s="7" t="s">
        <v>4</v>
      </c>
      <c r="B267" s="35"/>
      <c r="C267" s="79"/>
      <c r="D267" s="79"/>
      <c r="E267" s="22"/>
    </row>
    <row r="268" spans="1:5" ht="12.75" customHeight="1">
      <c r="A268" s="9" t="s">
        <v>165</v>
      </c>
      <c r="B268" s="13">
        <v>4200</v>
      </c>
      <c r="C268" s="82">
        <v>4200</v>
      </c>
      <c r="D268" s="82">
        <v>4200</v>
      </c>
      <c r="E268" s="18">
        <f>D268/C268*100</f>
        <v>100</v>
      </c>
    </row>
    <row r="269" spans="1:5" ht="21.75" customHeight="1">
      <c r="A269" s="6" t="s">
        <v>27</v>
      </c>
      <c r="B269" s="12">
        <f>B270+B280</f>
        <v>340547</v>
      </c>
      <c r="C269" s="78">
        <f>C270+C280</f>
        <v>408103.89999999997</v>
      </c>
      <c r="D269" s="78">
        <f>D270+D280</f>
        <v>404849.39999999997</v>
      </c>
      <c r="E269" s="23">
        <f>D269/C269*100</f>
        <v>99.20253151219579</v>
      </c>
    </row>
    <row r="270" spans="1:5" ht="15" customHeight="1">
      <c r="A270" s="10" t="s">
        <v>55</v>
      </c>
      <c r="B270" s="14">
        <f>SUM(B272:B278)</f>
        <v>340547</v>
      </c>
      <c r="C270" s="85">
        <f>SUM(C272:C278)-C277</f>
        <v>375686.8</v>
      </c>
      <c r="D270" s="85">
        <f>SUM(D272:D278)-D277</f>
        <v>373244.8</v>
      </c>
      <c r="E270" s="21">
        <f>D270/C270*100</f>
        <v>99.34999047078577</v>
      </c>
    </row>
    <row r="271" spans="1:5" ht="10.5" customHeight="1">
      <c r="A271" s="7" t="s">
        <v>4</v>
      </c>
      <c r="B271" s="35"/>
      <c r="C271" s="79"/>
      <c r="D271" s="79"/>
      <c r="E271" s="22"/>
    </row>
    <row r="272" spans="1:5" ht="12.75" customHeight="1">
      <c r="A272" s="8" t="s">
        <v>28</v>
      </c>
      <c r="B272" s="35">
        <v>316661</v>
      </c>
      <c r="C272" s="79">
        <v>311454.9</v>
      </c>
      <c r="D272" s="79">
        <v>311454.9</v>
      </c>
      <c r="E272" s="20">
        <f aca="true" t="shared" si="16" ref="E272:E280">D272/C272*100</f>
        <v>100</v>
      </c>
    </row>
    <row r="273" spans="1:5" ht="12.75" customHeight="1">
      <c r="A273" s="9" t="s">
        <v>165</v>
      </c>
      <c r="B273" s="13"/>
      <c r="C273" s="82">
        <v>10945</v>
      </c>
      <c r="D273" s="82">
        <v>10945</v>
      </c>
      <c r="E273" s="18">
        <f t="shared" si="16"/>
        <v>100</v>
      </c>
    </row>
    <row r="274" spans="1:5" ht="12.75" customHeight="1">
      <c r="A274" s="8" t="s">
        <v>13</v>
      </c>
      <c r="B274" s="35">
        <v>3886</v>
      </c>
      <c r="C274" s="79">
        <v>9878.1</v>
      </c>
      <c r="D274" s="79">
        <v>7691.6</v>
      </c>
      <c r="E274" s="18">
        <f t="shared" si="16"/>
        <v>77.86517650155395</v>
      </c>
    </row>
    <row r="275" spans="1:5" ht="12.75" customHeight="1">
      <c r="A275" s="8" t="s">
        <v>89</v>
      </c>
      <c r="B275" s="35"/>
      <c r="C275" s="79">
        <v>194.8</v>
      </c>
      <c r="D275" s="79">
        <v>194.8</v>
      </c>
      <c r="E275" s="18">
        <f t="shared" si="16"/>
        <v>100</v>
      </c>
    </row>
    <row r="276" spans="1:5" ht="12.75" customHeight="1">
      <c r="A276" s="8" t="s">
        <v>152</v>
      </c>
      <c r="B276" s="35"/>
      <c r="C276" s="79">
        <v>23214</v>
      </c>
      <c r="D276" s="79">
        <v>23213.5</v>
      </c>
      <c r="E276" s="18">
        <f t="shared" si="16"/>
        <v>99.99784612733696</v>
      </c>
    </row>
    <row r="277" spans="1:5" ht="12.75" customHeight="1">
      <c r="A277" s="8" t="s">
        <v>181</v>
      </c>
      <c r="B277" s="35"/>
      <c r="C277" s="79">
        <v>4065</v>
      </c>
      <c r="D277" s="79">
        <v>4064.5</v>
      </c>
      <c r="E277" s="18">
        <f t="shared" si="16"/>
        <v>99.98769987699878</v>
      </c>
    </row>
    <row r="278" spans="1:5" ht="12.75" customHeight="1">
      <c r="A278" s="8" t="s">
        <v>88</v>
      </c>
      <c r="B278" s="35">
        <v>20000</v>
      </c>
      <c r="C278" s="79">
        <v>20000</v>
      </c>
      <c r="D278" s="79">
        <v>19745</v>
      </c>
      <c r="E278" s="18">
        <f t="shared" si="16"/>
        <v>98.725</v>
      </c>
    </row>
    <row r="279" spans="1:5" ht="12.75" customHeight="1">
      <c r="A279" s="8" t="s">
        <v>167</v>
      </c>
      <c r="B279" s="38"/>
      <c r="C279" s="79">
        <v>1299.2</v>
      </c>
      <c r="D279" s="81">
        <v>1299.2</v>
      </c>
      <c r="E279" s="18">
        <f t="shared" si="16"/>
        <v>100</v>
      </c>
    </row>
    <row r="280" spans="1:5" ht="15" customHeight="1">
      <c r="A280" s="10" t="s">
        <v>56</v>
      </c>
      <c r="B280" s="14"/>
      <c r="C280" s="85">
        <f>SUM(C282:C286)</f>
        <v>32417.1</v>
      </c>
      <c r="D280" s="85">
        <f>SUM(D282:D286)</f>
        <v>31604.6</v>
      </c>
      <c r="E280" s="21">
        <f t="shared" si="16"/>
        <v>97.49360676926683</v>
      </c>
    </row>
    <row r="281" spans="1:5" ht="10.5" customHeight="1">
      <c r="A281" s="7" t="s">
        <v>4</v>
      </c>
      <c r="B281" s="35"/>
      <c r="C281" s="79"/>
      <c r="D281" s="79"/>
      <c r="E281" s="22"/>
    </row>
    <row r="282" spans="1:5" ht="12.75" customHeight="1">
      <c r="A282" s="9" t="s">
        <v>140</v>
      </c>
      <c r="B282" s="13"/>
      <c r="C282" s="79">
        <v>1921.1</v>
      </c>
      <c r="D282" s="82">
        <v>1116.4</v>
      </c>
      <c r="E282" s="18">
        <f aca="true" t="shared" si="17" ref="E282:E289">D282/C282*100</f>
        <v>58.11253969080216</v>
      </c>
    </row>
    <row r="283" spans="1:5" ht="12.75" customHeight="1">
      <c r="A283" s="9" t="s">
        <v>141</v>
      </c>
      <c r="B283" s="13"/>
      <c r="C283" s="82">
        <v>6500</v>
      </c>
      <c r="D283" s="82">
        <v>6500</v>
      </c>
      <c r="E283" s="18">
        <f t="shared" si="17"/>
        <v>100</v>
      </c>
    </row>
    <row r="284" spans="1:5" ht="12.75" customHeight="1">
      <c r="A284" s="9" t="s">
        <v>77</v>
      </c>
      <c r="B284" s="13"/>
      <c r="C284" s="79">
        <v>7272</v>
      </c>
      <c r="D284" s="82">
        <v>7272</v>
      </c>
      <c r="E284" s="18">
        <f t="shared" si="17"/>
        <v>100</v>
      </c>
    </row>
    <row r="285" spans="1:5" ht="12.75" customHeight="1">
      <c r="A285" s="9" t="s">
        <v>147</v>
      </c>
      <c r="B285" s="13"/>
      <c r="C285" s="79">
        <v>964</v>
      </c>
      <c r="D285" s="82">
        <v>964</v>
      </c>
      <c r="E285" s="18">
        <f t="shared" si="17"/>
        <v>100</v>
      </c>
    </row>
    <row r="286" spans="1:5" ht="12.75" customHeight="1">
      <c r="A286" s="9" t="s">
        <v>174</v>
      </c>
      <c r="B286" s="13"/>
      <c r="C286" s="79">
        <v>15760</v>
      </c>
      <c r="D286" s="82">
        <v>15752.2</v>
      </c>
      <c r="E286" s="20">
        <f t="shared" si="17"/>
        <v>99.95050761421321</v>
      </c>
    </row>
    <row r="287" spans="1:5" ht="12.75" customHeight="1">
      <c r="A287" s="9" t="s">
        <v>145</v>
      </c>
      <c r="B287" s="13"/>
      <c r="C287" s="79">
        <v>15760</v>
      </c>
      <c r="D287" s="82">
        <v>15752.2</v>
      </c>
      <c r="E287" s="18">
        <f t="shared" si="17"/>
        <v>99.95050761421321</v>
      </c>
    </row>
    <row r="288" spans="1:5" ht="12.75" customHeight="1">
      <c r="A288" s="6" t="s">
        <v>29</v>
      </c>
      <c r="B288" s="12">
        <f>B289</f>
        <v>29395</v>
      </c>
      <c r="C288" s="78">
        <f>C289+C297</f>
        <v>89643.7</v>
      </c>
      <c r="D288" s="78">
        <f>D289+D297</f>
        <v>81200.2</v>
      </c>
      <c r="E288" s="23">
        <f t="shared" si="17"/>
        <v>90.58104473599371</v>
      </c>
    </row>
    <row r="289" spans="1:5" ht="15" customHeight="1">
      <c r="A289" s="10" t="s">
        <v>55</v>
      </c>
      <c r="B289" s="14">
        <f>SUM(B291:B296)</f>
        <v>29395</v>
      </c>
      <c r="C289" s="85">
        <f>SUM(C291:C296)</f>
        <v>37251.7</v>
      </c>
      <c r="D289" s="85">
        <f>SUM(D291:D296)</f>
        <v>33484.7</v>
      </c>
      <c r="E289" s="21">
        <f t="shared" si="17"/>
        <v>89.88770982263897</v>
      </c>
    </row>
    <row r="290" spans="1:5" ht="10.5" customHeight="1">
      <c r="A290" s="7" t="s">
        <v>4</v>
      </c>
      <c r="B290" s="12"/>
      <c r="C290" s="79"/>
      <c r="D290" s="78"/>
      <c r="E290" s="23"/>
    </row>
    <row r="291" spans="1:5" ht="12.75" customHeight="1">
      <c r="A291" s="9" t="s">
        <v>13</v>
      </c>
      <c r="B291" s="13">
        <v>8595</v>
      </c>
      <c r="C291" s="82">
        <v>2561</v>
      </c>
      <c r="D291" s="82">
        <v>1411.1</v>
      </c>
      <c r="E291" s="20">
        <f aca="true" t="shared" si="18" ref="E291:E297">D291/C291*100</f>
        <v>55.09957048028114</v>
      </c>
    </row>
    <row r="292" spans="1:5" ht="12.75" customHeight="1">
      <c r="A292" s="9" t="s">
        <v>165</v>
      </c>
      <c r="B292" s="13"/>
      <c r="C292" s="82">
        <v>400</v>
      </c>
      <c r="D292" s="82">
        <v>400</v>
      </c>
      <c r="E292" s="18">
        <f t="shared" si="18"/>
        <v>100</v>
      </c>
    </row>
    <row r="293" spans="1:5" ht="12.75" customHeight="1">
      <c r="A293" s="63" t="s">
        <v>216</v>
      </c>
      <c r="B293" s="44"/>
      <c r="C293" s="88">
        <v>450</v>
      </c>
      <c r="D293" s="88">
        <v>450</v>
      </c>
      <c r="E293" s="101">
        <f t="shared" si="18"/>
        <v>100</v>
      </c>
    </row>
    <row r="294" spans="1:5" ht="12.75" customHeight="1">
      <c r="A294" s="9" t="s">
        <v>217</v>
      </c>
      <c r="B294" s="13"/>
      <c r="C294" s="82">
        <v>24.7</v>
      </c>
      <c r="D294" s="82">
        <v>24.7</v>
      </c>
      <c r="E294" s="18">
        <f t="shared" si="18"/>
        <v>100</v>
      </c>
    </row>
    <row r="295" spans="1:5" ht="12.75" customHeight="1">
      <c r="A295" s="8" t="s">
        <v>88</v>
      </c>
      <c r="B295" s="13">
        <v>20800</v>
      </c>
      <c r="C295" s="82">
        <v>6500</v>
      </c>
      <c r="D295" s="82">
        <v>4107.7</v>
      </c>
      <c r="E295" s="20">
        <f t="shared" si="18"/>
        <v>63.19538461538461</v>
      </c>
    </row>
    <row r="296" spans="1:5" ht="12.75" customHeight="1">
      <c r="A296" s="9" t="s">
        <v>152</v>
      </c>
      <c r="B296" s="13"/>
      <c r="C296" s="82">
        <v>27316</v>
      </c>
      <c r="D296" s="82">
        <v>27091.2</v>
      </c>
      <c r="E296" s="20">
        <f t="shared" si="18"/>
        <v>99.17703909796457</v>
      </c>
    </row>
    <row r="297" spans="1:5" ht="15" customHeight="1">
      <c r="A297" s="62" t="s">
        <v>134</v>
      </c>
      <c r="B297" s="13"/>
      <c r="C297" s="102">
        <f>SUM(C299:C303)</f>
        <v>52392</v>
      </c>
      <c r="D297" s="102">
        <f>SUM(D299:D303)</f>
        <v>47715.5</v>
      </c>
      <c r="E297" s="104">
        <f t="shared" si="18"/>
        <v>91.07401893418843</v>
      </c>
    </row>
    <row r="298" spans="1:5" ht="10.5" customHeight="1">
      <c r="A298" s="7" t="s">
        <v>4</v>
      </c>
      <c r="B298" s="13"/>
      <c r="C298" s="80"/>
      <c r="D298" s="80"/>
      <c r="E298" s="20"/>
    </row>
    <row r="299" spans="1:5" ht="12.75" customHeight="1">
      <c r="A299" s="8" t="s">
        <v>77</v>
      </c>
      <c r="B299" s="13"/>
      <c r="C299" s="82">
        <v>15534</v>
      </c>
      <c r="D299" s="82">
        <v>14402.2</v>
      </c>
      <c r="E299" s="20">
        <f aca="true" t="shared" si="19" ref="E299:E305">D299/C299*100</f>
        <v>92.71404660744174</v>
      </c>
    </row>
    <row r="300" spans="1:5" ht="12.75" customHeight="1">
      <c r="A300" s="9" t="s">
        <v>141</v>
      </c>
      <c r="B300" s="13"/>
      <c r="C300" s="82">
        <v>11150</v>
      </c>
      <c r="D300" s="82">
        <v>10150</v>
      </c>
      <c r="E300" s="18">
        <f t="shared" si="19"/>
        <v>91.03139013452915</v>
      </c>
    </row>
    <row r="301" spans="1:5" ht="12.75" customHeight="1">
      <c r="A301" s="8" t="s">
        <v>88</v>
      </c>
      <c r="B301" s="13"/>
      <c r="C301" s="82">
        <v>13000</v>
      </c>
      <c r="D301" s="82">
        <v>10770.2</v>
      </c>
      <c r="E301" s="20">
        <f>D301/C301*100</f>
        <v>82.84769230769231</v>
      </c>
    </row>
    <row r="302" spans="1:5" ht="12.75" customHeight="1">
      <c r="A302" s="107" t="s">
        <v>218</v>
      </c>
      <c r="B302" s="13"/>
      <c r="C302" s="82">
        <v>708</v>
      </c>
      <c r="D302" s="82">
        <v>708</v>
      </c>
      <c r="E302" s="18">
        <f t="shared" si="19"/>
        <v>100</v>
      </c>
    </row>
    <row r="303" spans="1:5" ht="12.75" customHeight="1">
      <c r="A303" s="8" t="s">
        <v>139</v>
      </c>
      <c r="B303" s="13"/>
      <c r="C303" s="82">
        <v>12000</v>
      </c>
      <c r="D303" s="82">
        <v>11685.1</v>
      </c>
      <c r="E303" s="20">
        <f t="shared" si="19"/>
        <v>97.37583333333333</v>
      </c>
    </row>
    <row r="304" spans="1:5" ht="21.75" customHeight="1">
      <c r="A304" s="6" t="s">
        <v>30</v>
      </c>
      <c r="B304" s="12">
        <f>B305+B309</f>
        <v>2940</v>
      </c>
      <c r="C304" s="78">
        <f>C305+C309</f>
        <v>3274</v>
      </c>
      <c r="D304" s="78">
        <f>D305+D309</f>
        <v>2663.5</v>
      </c>
      <c r="E304" s="23">
        <f t="shared" si="19"/>
        <v>81.35308491142334</v>
      </c>
    </row>
    <row r="305" spans="1:5" ht="15" customHeight="1">
      <c r="A305" s="10" t="s">
        <v>55</v>
      </c>
      <c r="B305" s="14">
        <f>B307</f>
        <v>2940</v>
      </c>
      <c r="C305" s="85">
        <f>C307+C308</f>
        <v>1954</v>
      </c>
      <c r="D305" s="85">
        <f>D307+D308</f>
        <v>1447.2</v>
      </c>
      <c r="E305" s="21">
        <f t="shared" si="19"/>
        <v>74.06345957011258</v>
      </c>
    </row>
    <row r="306" spans="1:5" ht="10.5" customHeight="1">
      <c r="A306" s="7" t="s">
        <v>4</v>
      </c>
      <c r="B306" s="12"/>
      <c r="C306" s="79"/>
      <c r="D306" s="78"/>
      <c r="E306" s="23"/>
    </row>
    <row r="307" spans="1:5" ht="12.75" customHeight="1">
      <c r="A307" s="8" t="s">
        <v>13</v>
      </c>
      <c r="B307" s="13">
        <v>2940</v>
      </c>
      <c r="C307" s="79">
        <v>1039</v>
      </c>
      <c r="D307" s="79">
        <v>532.2</v>
      </c>
      <c r="E307" s="18">
        <f>D307/C307*100</f>
        <v>51.2223291626564</v>
      </c>
    </row>
    <row r="308" spans="1:5" ht="12.75" customHeight="1">
      <c r="A308" s="8" t="s">
        <v>28</v>
      </c>
      <c r="B308" s="35"/>
      <c r="C308" s="79">
        <v>915</v>
      </c>
      <c r="D308" s="79">
        <v>915</v>
      </c>
      <c r="E308" s="20">
        <f>D308/C308*100</f>
        <v>100</v>
      </c>
    </row>
    <row r="309" spans="1:5" ht="15" customHeight="1">
      <c r="A309" s="10" t="s">
        <v>56</v>
      </c>
      <c r="B309" s="14"/>
      <c r="C309" s="85">
        <f>C311</f>
        <v>1320</v>
      </c>
      <c r="D309" s="85">
        <f>D311</f>
        <v>1216.3</v>
      </c>
      <c r="E309" s="21">
        <f>D309/C309*100</f>
        <v>92.14393939393939</v>
      </c>
    </row>
    <row r="310" spans="1:5" ht="10.5" customHeight="1">
      <c r="A310" s="7" t="s">
        <v>4</v>
      </c>
      <c r="B310" s="35"/>
      <c r="C310" s="79"/>
      <c r="D310" s="79"/>
      <c r="E310" s="22"/>
    </row>
    <row r="311" spans="1:5" ht="12.75" customHeight="1">
      <c r="A311" s="9" t="s">
        <v>77</v>
      </c>
      <c r="B311" s="35"/>
      <c r="C311" s="79">
        <v>1320</v>
      </c>
      <c r="D311" s="79">
        <v>1216.3</v>
      </c>
      <c r="E311" s="20">
        <f>D311/C311*100</f>
        <v>92.14393939393939</v>
      </c>
    </row>
    <row r="312" spans="1:5" ht="15" customHeight="1">
      <c r="A312" s="6" t="s">
        <v>31</v>
      </c>
      <c r="B312" s="12">
        <f>B313</f>
        <v>62700</v>
      </c>
      <c r="C312" s="78">
        <f>C313</f>
        <v>19697.4</v>
      </c>
      <c r="D312" s="78">
        <f>D313</f>
        <v>19638</v>
      </c>
      <c r="E312" s="23">
        <f>D312/C312*100</f>
        <v>99.69843735721466</v>
      </c>
    </row>
    <row r="313" spans="1:5" ht="15" customHeight="1">
      <c r="A313" s="10" t="s">
        <v>55</v>
      </c>
      <c r="B313" s="14">
        <f>SUM(B315:B318)</f>
        <v>62700</v>
      </c>
      <c r="C313" s="85">
        <f>SUM(C315:C318)</f>
        <v>19697.4</v>
      </c>
      <c r="D313" s="85">
        <f>SUM(D315:D318)</f>
        <v>19638</v>
      </c>
      <c r="E313" s="21">
        <f>D313/C313*100</f>
        <v>99.69843735721466</v>
      </c>
    </row>
    <row r="314" spans="1:5" ht="10.5" customHeight="1">
      <c r="A314" s="7" t="s">
        <v>4</v>
      </c>
      <c r="B314" s="12"/>
      <c r="C314" s="78"/>
      <c r="D314" s="78"/>
      <c r="E314" s="23"/>
    </row>
    <row r="315" spans="1:5" ht="12.75" customHeight="1">
      <c r="A315" s="8" t="s">
        <v>53</v>
      </c>
      <c r="B315" s="35">
        <v>62700</v>
      </c>
      <c r="C315" s="79">
        <v>220</v>
      </c>
      <c r="D315" s="79"/>
      <c r="E315" s="20">
        <f>D315/C315*100</f>
        <v>0</v>
      </c>
    </row>
    <row r="316" spans="1:5" ht="12.75" customHeight="1">
      <c r="A316" s="8" t="s">
        <v>61</v>
      </c>
      <c r="B316" s="35"/>
      <c r="C316" s="79">
        <v>8201.4</v>
      </c>
      <c r="D316" s="79">
        <v>8201.4</v>
      </c>
      <c r="E316" s="20">
        <f>D316/C316*100</f>
        <v>100</v>
      </c>
    </row>
    <row r="317" spans="1:5" ht="12.75" customHeight="1">
      <c r="A317" s="9" t="s">
        <v>52</v>
      </c>
      <c r="B317" s="35"/>
      <c r="C317" s="79">
        <v>11276</v>
      </c>
      <c r="D317" s="79">
        <v>11280</v>
      </c>
      <c r="E317" s="20">
        <f>D317/C317*100</f>
        <v>100.03547357218872</v>
      </c>
    </row>
    <row r="318" spans="1:5" ht="12.75" customHeight="1">
      <c r="A318" s="8" t="s">
        <v>54</v>
      </c>
      <c r="B318" s="35"/>
      <c r="C318" s="79"/>
      <c r="D318" s="81">
        <v>156.6</v>
      </c>
      <c r="E318" s="19" t="s">
        <v>64</v>
      </c>
    </row>
    <row r="319" spans="1:5" ht="30" customHeight="1">
      <c r="A319" s="6" t="s">
        <v>223</v>
      </c>
      <c r="B319" s="12">
        <f>B324+B326+B328+B330+B333+B337+B340</f>
        <v>223221</v>
      </c>
      <c r="C319" s="78">
        <f>C324+C326+C328+C330+C333+C337+C340</f>
        <v>256949.5</v>
      </c>
      <c r="D319" s="78">
        <f>D324+D326+D328+D330+D333+D337+D340+D344</f>
        <v>183868.59999999998</v>
      </c>
      <c r="E319" s="23">
        <f>D319/C319*100</f>
        <v>71.55826339416889</v>
      </c>
    </row>
    <row r="320" spans="1:5" ht="10.5" customHeight="1">
      <c r="A320" s="6" t="s">
        <v>4</v>
      </c>
      <c r="B320" s="12"/>
      <c r="C320" s="78"/>
      <c r="D320" s="78"/>
      <c r="E320" s="23"/>
    </row>
    <row r="321" spans="1:5" ht="15" customHeight="1">
      <c r="A321" s="6" t="s">
        <v>55</v>
      </c>
      <c r="B321" s="12">
        <f>B332+B339+B342</f>
        <v>4416</v>
      </c>
      <c r="C321" s="78">
        <f>C332+C339+C342</f>
        <v>15556.5</v>
      </c>
      <c r="D321" s="78">
        <f>D332+D339+D342+D344</f>
        <v>15234.4</v>
      </c>
      <c r="E321" s="23">
        <f>D321/C321*100</f>
        <v>97.9294828528268</v>
      </c>
    </row>
    <row r="322" spans="1:5" ht="15" customHeight="1">
      <c r="A322" s="6" t="s">
        <v>56</v>
      </c>
      <c r="B322" s="12">
        <f>B324+B326+B328+B330+B333+B337+B340-B321</f>
        <v>218805</v>
      </c>
      <c r="C322" s="78">
        <f>C324+C326+C328+C330+C333+C337+C340-C321</f>
        <v>241393</v>
      </c>
      <c r="D322" s="78">
        <f>D324+D326+D328+D330+D333+D337+D340-D321+D344</f>
        <v>168634.19999999998</v>
      </c>
      <c r="E322" s="23">
        <f>D322/C322*100</f>
        <v>69.85877800930432</v>
      </c>
    </row>
    <row r="323" spans="1:5" ht="10.5" customHeight="1">
      <c r="A323" s="42" t="s">
        <v>90</v>
      </c>
      <c r="B323" s="38"/>
      <c r="C323" s="78"/>
      <c r="D323" s="78"/>
      <c r="E323" s="23"/>
    </row>
    <row r="324" spans="1:5" ht="12.75" customHeight="1">
      <c r="A324" s="39" t="s">
        <v>91</v>
      </c>
      <c r="B324" s="38">
        <v>5000</v>
      </c>
      <c r="C324" s="81">
        <v>4700</v>
      </c>
      <c r="D324" s="81">
        <v>3361.7</v>
      </c>
      <c r="E324" s="20">
        <f aca="true" t="shared" si="20" ref="E324:E333">D324/C324*100</f>
        <v>71.52553191489362</v>
      </c>
    </row>
    <row r="325" spans="1:5" ht="12.75" customHeight="1">
      <c r="A325" s="39" t="s">
        <v>92</v>
      </c>
      <c r="B325" s="38">
        <v>5000</v>
      </c>
      <c r="C325" s="81">
        <v>4700</v>
      </c>
      <c r="D325" s="81">
        <v>3361.7</v>
      </c>
      <c r="E325" s="20">
        <f t="shared" si="20"/>
        <v>71.52553191489362</v>
      </c>
    </row>
    <row r="326" spans="1:5" ht="12.75" customHeight="1">
      <c r="A326" s="39" t="s">
        <v>72</v>
      </c>
      <c r="B326" s="38">
        <v>16800</v>
      </c>
      <c r="C326" s="81">
        <v>12500</v>
      </c>
      <c r="D326" s="81">
        <v>12500</v>
      </c>
      <c r="E326" s="20">
        <f t="shared" si="20"/>
        <v>100</v>
      </c>
    </row>
    <row r="327" spans="1:5" ht="12.75" customHeight="1">
      <c r="A327" s="39" t="s">
        <v>93</v>
      </c>
      <c r="B327" s="38">
        <v>16800</v>
      </c>
      <c r="C327" s="81">
        <v>12500</v>
      </c>
      <c r="D327" s="81">
        <v>12500</v>
      </c>
      <c r="E327" s="20">
        <f t="shared" si="20"/>
        <v>100</v>
      </c>
    </row>
    <row r="328" spans="1:5" ht="12.75" customHeight="1">
      <c r="A328" s="39" t="s">
        <v>94</v>
      </c>
      <c r="B328" s="38">
        <v>40000</v>
      </c>
      <c r="C328" s="81">
        <v>41193.7</v>
      </c>
      <c r="D328" s="81">
        <v>41191.6</v>
      </c>
      <c r="E328" s="20">
        <f t="shared" si="20"/>
        <v>99.99490213309316</v>
      </c>
    </row>
    <row r="329" spans="1:5" ht="12.75" customHeight="1">
      <c r="A329" s="39" t="s">
        <v>93</v>
      </c>
      <c r="B329" s="38">
        <v>40000</v>
      </c>
      <c r="C329" s="81">
        <v>41193.7</v>
      </c>
      <c r="D329" s="81">
        <v>41191.6</v>
      </c>
      <c r="E329" s="20">
        <f t="shared" si="20"/>
        <v>99.99490213309316</v>
      </c>
    </row>
    <row r="330" spans="1:5" ht="12.75" customHeight="1">
      <c r="A330" s="39" t="s">
        <v>95</v>
      </c>
      <c r="B330" s="38">
        <v>56310</v>
      </c>
      <c r="C330" s="81">
        <v>73822.3</v>
      </c>
      <c r="D330" s="81">
        <f>D331+D332</f>
        <v>68661.40000000001</v>
      </c>
      <c r="E330" s="20">
        <f t="shared" si="20"/>
        <v>93.00902301878973</v>
      </c>
    </row>
    <row r="331" spans="1:5" ht="12.75" customHeight="1">
      <c r="A331" s="39" t="s">
        <v>93</v>
      </c>
      <c r="B331" s="38">
        <v>46040</v>
      </c>
      <c r="C331" s="81">
        <v>55927.4</v>
      </c>
      <c r="D331" s="81">
        <v>55525.3</v>
      </c>
      <c r="E331" s="20">
        <f t="shared" si="20"/>
        <v>99.28103219531035</v>
      </c>
    </row>
    <row r="332" spans="1:5" ht="12.75" customHeight="1">
      <c r="A332" s="39" t="s">
        <v>149</v>
      </c>
      <c r="B332" s="38">
        <v>0</v>
      </c>
      <c r="C332" s="81">
        <v>13349</v>
      </c>
      <c r="D332" s="81">
        <v>13136.1</v>
      </c>
      <c r="E332" s="20">
        <f t="shared" si="20"/>
        <v>98.40512397932429</v>
      </c>
    </row>
    <row r="333" spans="1:5" ht="12.75" customHeight="1">
      <c r="A333" s="39" t="s">
        <v>96</v>
      </c>
      <c r="B333" s="38">
        <v>68598</v>
      </c>
      <c r="C333" s="81">
        <v>76871.5</v>
      </c>
      <c r="D333" s="81">
        <f>SUM(D334:D336)</f>
        <v>19485.3</v>
      </c>
      <c r="E333" s="20">
        <f t="shared" si="20"/>
        <v>25.347885757400334</v>
      </c>
    </row>
    <row r="334" spans="1:5" ht="12.75" customHeight="1">
      <c r="A334" s="39" t="s">
        <v>97</v>
      </c>
      <c r="B334" s="38">
        <v>25000</v>
      </c>
      <c r="C334" s="81">
        <v>9175</v>
      </c>
      <c r="D334" s="81">
        <v>9054.8</v>
      </c>
      <c r="E334" s="105">
        <v>0</v>
      </c>
    </row>
    <row r="335" spans="1:5" ht="12.75" customHeight="1">
      <c r="A335" s="39" t="s">
        <v>150</v>
      </c>
      <c r="B335" s="38">
        <v>22900</v>
      </c>
      <c r="C335" s="81">
        <v>9995</v>
      </c>
      <c r="D335" s="81">
        <v>0</v>
      </c>
      <c r="E335" s="105">
        <v>0</v>
      </c>
    </row>
    <row r="336" spans="1:5" ht="12.75" customHeight="1">
      <c r="A336" s="39" t="s">
        <v>175</v>
      </c>
      <c r="B336" s="38">
        <v>0</v>
      </c>
      <c r="C336" s="81">
        <v>29680</v>
      </c>
      <c r="D336" s="81">
        <v>10430.5</v>
      </c>
      <c r="E336" s="20">
        <f aca="true" t="shared" si="21" ref="E336:E343">D336/C336*100</f>
        <v>35.14319407008087</v>
      </c>
    </row>
    <row r="337" spans="1:5" ht="12.75" customHeight="1">
      <c r="A337" s="39" t="s">
        <v>79</v>
      </c>
      <c r="B337" s="38">
        <v>5640</v>
      </c>
      <c r="C337" s="81">
        <v>8827</v>
      </c>
      <c r="D337" s="81">
        <f>D338+D339</f>
        <v>8155</v>
      </c>
      <c r="E337" s="20">
        <f t="shared" si="21"/>
        <v>92.38699444885012</v>
      </c>
    </row>
    <row r="338" spans="1:5" ht="12.75" customHeight="1">
      <c r="A338" s="39" t="s">
        <v>93</v>
      </c>
      <c r="B338" s="38">
        <v>4480</v>
      </c>
      <c r="C338" s="81">
        <v>8471</v>
      </c>
      <c r="D338" s="81">
        <v>7870.4</v>
      </c>
      <c r="E338" s="20">
        <f t="shared" si="21"/>
        <v>92.9099279896116</v>
      </c>
    </row>
    <row r="339" spans="1:5" ht="12.75" customHeight="1">
      <c r="A339" s="39" t="s">
        <v>98</v>
      </c>
      <c r="B339" s="38">
        <v>356</v>
      </c>
      <c r="C339" s="81">
        <v>356</v>
      </c>
      <c r="D339" s="81">
        <v>284.6</v>
      </c>
      <c r="E339" s="20">
        <f t="shared" si="21"/>
        <v>79.9438202247191</v>
      </c>
    </row>
    <row r="340" spans="1:5" ht="12.75" customHeight="1">
      <c r="A340" s="39" t="s">
        <v>73</v>
      </c>
      <c r="B340" s="38">
        <v>30873</v>
      </c>
      <c r="C340" s="81">
        <v>39035</v>
      </c>
      <c r="D340" s="81">
        <f>SUM(D341:D343)</f>
        <v>30511.8</v>
      </c>
      <c r="E340" s="18">
        <f t="shared" si="21"/>
        <v>78.16523632637377</v>
      </c>
    </row>
    <row r="341" spans="1:5" ht="12.75" customHeight="1">
      <c r="A341" s="39" t="s">
        <v>93</v>
      </c>
      <c r="B341" s="38">
        <v>8230</v>
      </c>
      <c r="C341" s="81">
        <v>36390.9</v>
      </c>
      <c r="D341" s="81">
        <v>28399.1</v>
      </c>
      <c r="E341" s="20">
        <f t="shared" si="21"/>
        <v>78.03901524831757</v>
      </c>
    </row>
    <row r="342" spans="1:5" ht="12.75" customHeight="1">
      <c r="A342" s="39" t="s">
        <v>98</v>
      </c>
      <c r="B342" s="38">
        <v>4060</v>
      </c>
      <c r="C342" s="81">
        <v>1851.5</v>
      </c>
      <c r="D342" s="81">
        <v>1811.9</v>
      </c>
      <c r="E342" s="20">
        <f t="shared" si="21"/>
        <v>97.8611936267891</v>
      </c>
    </row>
    <row r="343" spans="1:5" ht="12.75" customHeight="1">
      <c r="A343" s="39" t="s">
        <v>127</v>
      </c>
      <c r="B343" s="38">
        <v>0</v>
      </c>
      <c r="C343" s="81">
        <v>300.8</v>
      </c>
      <c r="D343" s="81">
        <v>300.8</v>
      </c>
      <c r="E343" s="18">
        <f t="shared" si="21"/>
        <v>100</v>
      </c>
    </row>
    <row r="344" spans="1:5" ht="12.75" customHeight="1">
      <c r="A344" s="39" t="s">
        <v>80</v>
      </c>
      <c r="B344" s="38"/>
      <c r="C344" s="81"/>
      <c r="D344" s="81">
        <v>1.8</v>
      </c>
      <c r="E344" s="19" t="s">
        <v>64</v>
      </c>
    </row>
    <row r="345" spans="1:5" ht="30" customHeight="1">
      <c r="A345" s="6" t="s">
        <v>99</v>
      </c>
      <c r="B345" s="12">
        <v>0</v>
      </c>
      <c r="C345" s="78">
        <f>C350+C358</f>
        <v>20098.1</v>
      </c>
      <c r="D345" s="78">
        <f>D350+D358</f>
        <v>12359.8</v>
      </c>
      <c r="E345" s="23">
        <f>D345/C345*100</f>
        <v>61.49735547141272</v>
      </c>
    </row>
    <row r="346" spans="1:5" ht="10.5" customHeight="1">
      <c r="A346" s="6" t="s">
        <v>4</v>
      </c>
      <c r="B346" s="12"/>
      <c r="C346" s="78"/>
      <c r="D346" s="78"/>
      <c r="E346" s="23"/>
    </row>
    <row r="347" spans="1:5" ht="15" customHeight="1">
      <c r="A347" s="6" t="s">
        <v>55</v>
      </c>
      <c r="B347" s="12">
        <v>0</v>
      </c>
      <c r="C347" s="78">
        <f>C358-C365</f>
        <v>8163.1</v>
      </c>
      <c r="D347" s="78">
        <f>D358-D365</f>
        <v>1923.1</v>
      </c>
      <c r="E347" s="23">
        <f>D347/C347*100</f>
        <v>23.558452058654186</v>
      </c>
    </row>
    <row r="348" spans="1:5" ht="15" customHeight="1">
      <c r="A348" s="6" t="s">
        <v>56</v>
      </c>
      <c r="B348" s="12">
        <f>B351+B353+B355+B357+B360+B364+B367</f>
        <v>0</v>
      </c>
      <c r="C348" s="78">
        <f>C350+C365</f>
        <v>11935</v>
      </c>
      <c r="D348" s="78">
        <f>D350+D365</f>
        <v>10436.7</v>
      </c>
      <c r="E348" s="23">
        <f>D348/C348*100</f>
        <v>87.44616673648933</v>
      </c>
    </row>
    <row r="349" spans="1:5" ht="10.5" customHeight="1">
      <c r="A349" s="70" t="s">
        <v>4</v>
      </c>
      <c r="B349" s="126"/>
      <c r="C349" s="127"/>
      <c r="D349" s="127"/>
      <c r="E349" s="128"/>
    </row>
    <row r="350" spans="1:5" ht="15" customHeight="1">
      <c r="A350" s="6" t="s">
        <v>102</v>
      </c>
      <c r="B350" s="12"/>
      <c r="C350" s="78">
        <f>SUM(C352:C357)-C354-C356</f>
        <v>9221.9</v>
      </c>
      <c r="D350" s="78">
        <f>SUM(D352:D357)-D354-D356</f>
        <v>7723.6</v>
      </c>
      <c r="E350" s="23">
        <f>D350/C350*100</f>
        <v>83.75280582092628</v>
      </c>
    </row>
    <row r="351" spans="1:5" ht="10.5" customHeight="1">
      <c r="A351" s="42" t="s">
        <v>90</v>
      </c>
      <c r="B351" s="14"/>
      <c r="C351" s="85"/>
      <c r="D351" s="85"/>
      <c r="E351" s="21"/>
    </row>
    <row r="352" spans="1:5" ht="12.75" customHeight="1">
      <c r="A352" s="9" t="s">
        <v>79</v>
      </c>
      <c r="B352" s="13"/>
      <c r="C352" s="82">
        <v>33.2</v>
      </c>
      <c r="D352" s="82">
        <v>0</v>
      </c>
      <c r="E352" s="18">
        <f aca="true" t="shared" si="22" ref="E352:E358">D352/C352*100</f>
        <v>0</v>
      </c>
    </row>
    <row r="353" spans="1:5" ht="12.75" customHeight="1">
      <c r="A353" s="9" t="s">
        <v>95</v>
      </c>
      <c r="B353" s="13"/>
      <c r="C353" s="82">
        <v>1547.2</v>
      </c>
      <c r="D353" s="82">
        <v>1547.2</v>
      </c>
      <c r="E353" s="18">
        <f t="shared" si="22"/>
        <v>100</v>
      </c>
    </row>
    <row r="354" spans="1:5" ht="12.75" customHeight="1">
      <c r="A354" s="9" t="s">
        <v>135</v>
      </c>
      <c r="B354" s="13"/>
      <c r="C354" s="82">
        <v>1079.4</v>
      </c>
      <c r="D354" s="82">
        <v>1079.4</v>
      </c>
      <c r="E354" s="18">
        <f t="shared" si="22"/>
        <v>100</v>
      </c>
    </row>
    <row r="355" spans="1:5" ht="12.75" customHeight="1">
      <c r="A355" s="9" t="s">
        <v>101</v>
      </c>
      <c r="B355" s="13"/>
      <c r="C355" s="82">
        <v>6401.5</v>
      </c>
      <c r="D355" s="82">
        <v>6176.4</v>
      </c>
      <c r="E355" s="18">
        <f t="shared" si="22"/>
        <v>96.4836366476607</v>
      </c>
    </row>
    <row r="356" spans="1:5" ht="12.75" customHeight="1">
      <c r="A356" s="9" t="s">
        <v>78</v>
      </c>
      <c r="B356" s="13"/>
      <c r="C356" s="82">
        <v>6377</v>
      </c>
      <c r="D356" s="82">
        <v>6176.4</v>
      </c>
      <c r="E356" s="18">
        <f t="shared" si="22"/>
        <v>96.85432021326642</v>
      </c>
    </row>
    <row r="357" spans="1:5" ht="12.75" customHeight="1">
      <c r="A357" s="9" t="s">
        <v>66</v>
      </c>
      <c r="B357" s="13"/>
      <c r="C357" s="82">
        <v>1240</v>
      </c>
      <c r="D357" s="82">
        <v>0</v>
      </c>
      <c r="E357" s="20">
        <f t="shared" si="22"/>
        <v>0</v>
      </c>
    </row>
    <row r="358" spans="1:5" ht="15" customHeight="1">
      <c r="A358" s="6" t="s">
        <v>103</v>
      </c>
      <c r="B358" s="12"/>
      <c r="C358" s="78">
        <f>SUM(C360:C367)</f>
        <v>10876.2</v>
      </c>
      <c r="D358" s="78">
        <f>SUM(D360:D367)</f>
        <v>4636.2</v>
      </c>
      <c r="E358" s="23">
        <f t="shared" si="22"/>
        <v>42.627020466707116</v>
      </c>
    </row>
    <row r="359" spans="1:5" ht="10.5" customHeight="1">
      <c r="A359" s="42" t="s">
        <v>90</v>
      </c>
      <c r="B359" s="2"/>
      <c r="C359" s="89"/>
      <c r="D359" s="82"/>
      <c r="E359" s="20"/>
    </row>
    <row r="360" spans="1:5" ht="12.75" customHeight="1">
      <c r="A360" s="9" t="s">
        <v>226</v>
      </c>
      <c r="B360" s="2"/>
      <c r="C360" s="89">
        <v>332.5</v>
      </c>
      <c r="D360" s="82">
        <v>332.5</v>
      </c>
      <c r="E360" s="20">
        <f aca="true" t="shared" si="23" ref="E360:E366">D360/C360*100</f>
        <v>100</v>
      </c>
    </row>
    <row r="361" spans="1:5" ht="12.75" customHeight="1">
      <c r="A361" s="9" t="s">
        <v>227</v>
      </c>
      <c r="B361" s="2"/>
      <c r="C361" s="89">
        <v>15</v>
      </c>
      <c r="D361" s="82">
        <v>0</v>
      </c>
      <c r="E361" s="20">
        <f t="shared" si="23"/>
        <v>0</v>
      </c>
    </row>
    <row r="362" spans="1:5" ht="12.75" customHeight="1">
      <c r="A362" s="9" t="s">
        <v>228</v>
      </c>
      <c r="B362" s="2"/>
      <c r="C362" s="89">
        <v>6.5</v>
      </c>
      <c r="D362" s="82">
        <v>0</v>
      </c>
      <c r="E362" s="20">
        <f t="shared" si="23"/>
        <v>0</v>
      </c>
    </row>
    <row r="363" spans="1:5" ht="12.75" customHeight="1">
      <c r="A363" s="9" t="s">
        <v>229</v>
      </c>
      <c r="B363" s="2"/>
      <c r="C363" s="89">
        <v>472</v>
      </c>
      <c r="D363" s="82">
        <v>0</v>
      </c>
      <c r="E363" s="20">
        <f t="shared" si="23"/>
        <v>0</v>
      </c>
    </row>
    <row r="364" spans="1:5" ht="12.75" customHeight="1">
      <c r="A364" s="9" t="s">
        <v>230</v>
      </c>
      <c r="B364" s="2"/>
      <c r="C364" s="89">
        <v>504.9</v>
      </c>
      <c r="D364" s="82">
        <v>72.9</v>
      </c>
      <c r="E364" s="20">
        <f t="shared" si="23"/>
        <v>14.438502673796794</v>
      </c>
    </row>
    <row r="365" spans="1:5" ht="12.75" customHeight="1">
      <c r="A365" s="9" t="s">
        <v>224</v>
      </c>
      <c r="B365" s="2"/>
      <c r="C365" s="89">
        <v>2713.1</v>
      </c>
      <c r="D365" s="82">
        <v>2713.1</v>
      </c>
      <c r="E365" s="20">
        <f t="shared" si="23"/>
        <v>100</v>
      </c>
    </row>
    <row r="366" spans="1:5" ht="12.75" customHeight="1">
      <c r="A366" s="9" t="s">
        <v>225</v>
      </c>
      <c r="B366" s="2"/>
      <c r="C366" s="89">
        <v>6832.2</v>
      </c>
      <c r="D366" s="82">
        <v>1516.5</v>
      </c>
      <c r="E366" s="20">
        <f t="shared" si="23"/>
        <v>22.1963642750505</v>
      </c>
    </row>
    <row r="367" spans="1:5" ht="12.75" customHeight="1" thickBot="1">
      <c r="A367" s="24" t="s">
        <v>80</v>
      </c>
      <c r="B367" s="31"/>
      <c r="C367" s="90"/>
      <c r="D367" s="91">
        <v>1.2</v>
      </c>
      <c r="E367" s="26" t="s">
        <v>64</v>
      </c>
    </row>
    <row r="368" spans="1:5" ht="15" customHeight="1" thickBot="1">
      <c r="A368" s="28" t="s">
        <v>240</v>
      </c>
      <c r="B368" s="25">
        <v>2573</v>
      </c>
      <c r="C368" s="92">
        <v>2573</v>
      </c>
      <c r="D368" s="92">
        <v>2125.2</v>
      </c>
      <c r="E368" s="29">
        <f>D368/C368*100</f>
        <v>82.59619121647881</v>
      </c>
    </row>
    <row r="369" spans="1:5" ht="21.75" customHeight="1" thickBot="1">
      <c r="A369" s="47" t="s">
        <v>32</v>
      </c>
      <c r="B369" s="48">
        <f>B86+B108+B129+B149+B167+B182+B215+B241+B266+B269+B288+B304+B312+B319+B368+B345</f>
        <v>1919920</v>
      </c>
      <c r="C369" s="93">
        <f>C86+C108+C129+C149+C167+C182+C215+C241+C266+C269+C288+C304+C312+C319+C368+C345+C174</f>
        <v>6329373.600000001</v>
      </c>
      <c r="D369" s="93">
        <f>D86+D108+D129+D149+D167+D182+D215+D241+D266+D269+D288+D304+D312+D319+D368+D345+D174</f>
        <v>6133863.100000001</v>
      </c>
      <c r="E369" s="49">
        <f>D369/C369*100</f>
        <v>96.91106083546718</v>
      </c>
    </row>
    <row r="370" spans="1:5" ht="15" customHeight="1" thickBot="1">
      <c r="A370" s="33" t="s">
        <v>57</v>
      </c>
      <c r="B370" s="27">
        <v>-2573</v>
      </c>
      <c r="C370" s="94">
        <v>-2573</v>
      </c>
      <c r="D370" s="94">
        <v>-2284.5</v>
      </c>
      <c r="E370" s="57">
        <f>D370/C370*100</f>
        <v>88.78740769529732</v>
      </c>
    </row>
    <row r="371" spans="1:5" ht="24.75" customHeight="1">
      <c r="A371" s="58" t="s">
        <v>241</v>
      </c>
      <c r="B371" s="118">
        <f>B369+B370</f>
        <v>1917347</v>
      </c>
      <c r="C371" s="95">
        <f>C369+C370</f>
        <v>6326800.600000001</v>
      </c>
      <c r="D371" s="95">
        <f>D369+D370</f>
        <v>6131578.600000001</v>
      </c>
      <c r="E371" s="121">
        <f>D371/C371*100</f>
        <v>96.91436458421022</v>
      </c>
    </row>
    <row r="372" spans="1:5" ht="12" customHeight="1">
      <c r="A372" s="117" t="s">
        <v>4</v>
      </c>
      <c r="B372" s="119"/>
      <c r="C372" s="120"/>
      <c r="D372" s="120"/>
      <c r="E372" s="122"/>
    </row>
    <row r="373" spans="1:5" ht="24.75" customHeight="1">
      <c r="A373" s="114" t="s">
        <v>55</v>
      </c>
      <c r="B373" s="123">
        <f>B87+B109+B130+B150+B168+B175+B183+B216+B242+B266+B270+B289+B305+B313+B321+B347+B368+B370</f>
        <v>1688742</v>
      </c>
      <c r="C373" s="115">
        <f>C87+C109+C130+C150+C168+C175+C183+C216+C242+C266+C270+C289+C305+C313+C321+C347+C368+C370</f>
        <v>5605643</v>
      </c>
      <c r="D373" s="115">
        <f>D87+D109+D130+D150+D168+D175+D183+D216+D242+D266+D270+D289+D305+D313+D321+D347+D368+D370</f>
        <v>5560827.200000001</v>
      </c>
      <c r="E373" s="125">
        <f>D373/C373*100</f>
        <v>99.200523472508</v>
      </c>
    </row>
    <row r="374" spans="1:5" ht="24.75" customHeight="1" thickBot="1">
      <c r="A374" s="33" t="s">
        <v>56</v>
      </c>
      <c r="B374" s="124">
        <f>B99+B125+B141+B162+B179+B204+B229+B258+B280+B297+B309+B322+B348</f>
        <v>228605</v>
      </c>
      <c r="C374" s="94">
        <f>C99+C125+C141+C162+C179+C204+C229+C258+C280+C297+C309+C322+C348</f>
        <v>721157.6</v>
      </c>
      <c r="D374" s="94">
        <f>D99+D125+D141+D162+D179+D204+D229+D258+D280+D297+D309+D322+D348</f>
        <v>570751.3999999999</v>
      </c>
      <c r="E374" s="116">
        <f>D374/C374*100</f>
        <v>79.1437821635659</v>
      </c>
    </row>
    <row r="375" spans="1:5" ht="24.75" customHeight="1" thickBot="1">
      <c r="A375" s="50" t="s">
        <v>58</v>
      </c>
      <c r="B375" s="60">
        <f>B84-B369-B370</f>
        <v>0</v>
      </c>
      <c r="C375" s="84">
        <f>C84-C369-C370</f>
        <v>-179286.99999999907</v>
      </c>
      <c r="D375" s="84">
        <f>D84-D369-D370</f>
        <v>150629.7000000002</v>
      </c>
      <c r="E375" s="61"/>
    </row>
    <row r="376" spans="1:5" ht="24.75" customHeight="1">
      <c r="A376" s="58" t="s">
        <v>128</v>
      </c>
      <c r="B376" s="55"/>
      <c r="C376" s="95">
        <f>C378</f>
        <v>179287</v>
      </c>
      <c r="D376" s="95"/>
      <c r="E376" s="56"/>
    </row>
    <row r="377" spans="1:5" ht="10.5" customHeight="1">
      <c r="A377" s="54" t="s">
        <v>4</v>
      </c>
      <c r="B377" s="55"/>
      <c r="C377" s="95"/>
      <c r="D377" s="95"/>
      <c r="E377" s="56"/>
    </row>
    <row r="378" spans="1:5" ht="15" customHeight="1" thickBot="1">
      <c r="A378" s="59" t="s">
        <v>129</v>
      </c>
      <c r="B378" s="60"/>
      <c r="C378" s="96">
        <v>179287</v>
      </c>
      <c r="D378" s="84"/>
      <c r="E378" s="61"/>
    </row>
    <row r="379" spans="1:5" ht="15" customHeight="1">
      <c r="A379" s="66"/>
      <c r="B379" s="67"/>
      <c r="C379" s="97"/>
      <c r="D379" s="98"/>
      <c r="E379" s="68"/>
    </row>
    <row r="380" ht="12.75" customHeight="1"/>
    <row r="381" ht="12.75" customHeight="1">
      <c r="B381" s="37"/>
    </row>
    <row r="382" ht="12.75" customHeight="1">
      <c r="B382" s="37"/>
    </row>
    <row r="383" ht="12.75" customHeight="1">
      <c r="B383" s="37"/>
    </row>
    <row r="384" ht="12.75" customHeight="1">
      <c r="B384" s="37"/>
    </row>
    <row r="385" ht="12.75" customHeight="1">
      <c r="B385" s="37"/>
    </row>
    <row r="386" spans="1:2" ht="12.75" customHeight="1">
      <c r="A386" s="64"/>
      <c r="B386" s="65"/>
    </row>
    <row r="387" ht="12.75" customHeight="1">
      <c r="B387" s="37"/>
    </row>
    <row r="388" spans="1:2" ht="12.75" customHeight="1">
      <c r="A388" s="64"/>
      <c r="B388" s="65"/>
    </row>
    <row r="389" spans="1:2" ht="12.75" customHeight="1">
      <c r="A389" s="64"/>
      <c r="B389" s="65"/>
    </row>
    <row r="390" spans="1:2" ht="12.75" customHeight="1">
      <c r="A390" s="64"/>
      <c r="B390" s="65"/>
    </row>
    <row r="391" ht="12.75" customHeight="1">
      <c r="B391" s="37"/>
    </row>
    <row r="392" spans="1:2" ht="12.75" customHeight="1">
      <c r="A392" s="110"/>
      <c r="B392" s="37"/>
    </row>
    <row r="393" ht="12.75" customHeight="1">
      <c r="B393" s="37"/>
    </row>
    <row r="394" spans="1:2" ht="12.75" customHeight="1">
      <c r="A394" s="111"/>
      <c r="B394" s="65"/>
    </row>
    <row r="395" ht="12.75" customHeight="1">
      <c r="B395" s="37"/>
    </row>
    <row r="396" ht="12.75" customHeight="1">
      <c r="B396" s="37"/>
    </row>
    <row r="397" ht="12.75" customHeight="1">
      <c r="B397" s="37"/>
    </row>
    <row r="398" ht="12.75" customHeight="1">
      <c r="B398" s="37"/>
    </row>
    <row r="399" ht="12.75" customHeight="1">
      <c r="B399" s="37"/>
    </row>
    <row r="400" spans="1:2" ht="12.75" customHeight="1">
      <c r="A400" s="64"/>
      <c r="B400" s="65"/>
    </row>
    <row r="402" ht="15" customHeight="1">
      <c r="B402" s="37"/>
    </row>
    <row r="403" ht="15" customHeight="1">
      <c r="B403" s="37"/>
    </row>
    <row r="404" ht="15" customHeight="1">
      <c r="B404" s="37"/>
    </row>
    <row r="405" ht="15" customHeight="1">
      <c r="B405" s="71"/>
    </row>
    <row r="406" ht="15" customHeight="1">
      <c r="B406" s="71"/>
    </row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</sheetData>
  <mergeCells count="4">
    <mergeCell ref="E6:E7"/>
    <mergeCell ref="A6:A7"/>
    <mergeCell ref="A2:E2"/>
    <mergeCell ref="A3:E3"/>
  </mergeCells>
  <printOptions horizontalCentered="1"/>
  <pageMargins left="0.3937007874015748" right="0.1968503937007874" top="0.4330708661417323" bottom="0.5905511811023623" header="0.7086614173228347" footer="0.1968503937007874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EK132</cp:lastModifiedBy>
  <cp:lastPrinted>2005-04-04T14:16:04Z</cp:lastPrinted>
  <dcterms:created xsi:type="dcterms:W3CDTF">1997-01-24T11:07:25Z</dcterms:created>
  <dcterms:modified xsi:type="dcterms:W3CDTF">2005-07-01T06:57:33Z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1508374273</vt:i4>
  </property>
  <property fmtid="{D5CDD505-2E9C-101B-9397-08002B2CF9AE}" pid="3" name="_EmailSubject">
    <vt:lpwstr/>
  </property>
  <property fmtid="{D5CDD505-2E9C-101B-9397-08002B2CF9AE}" pid="4" name="_AuthorEmail">
    <vt:lpwstr>mbrandejsova@kr-kralovehradecky.cz</vt:lpwstr>
  </property>
  <property fmtid="{D5CDD505-2E9C-101B-9397-08002B2CF9AE}" pid="5" name="_AuthorEmailDisplayName">
    <vt:lpwstr>Brandejsová Miluše VO</vt:lpwstr>
  </property>
  <property fmtid="{D5CDD505-2E9C-101B-9397-08002B2CF9AE}" pid="6" name="_PreviousAdHocReviewCycleID">
    <vt:i4>-1559392794</vt:i4>
  </property>
</Properties>
</file>