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03" activeTab="0"/>
  </bookViews>
  <sheets>
    <sheet name="Dotace ze SR a RRRS SV" sheetId="1" r:id="rId1"/>
  </sheets>
  <definedNames>
    <definedName name="_xlnm.Print_Titles" localSheetId="0">'Dotace ze SR a RRRS SV'!$5:$6</definedName>
    <definedName name="_xlnm.Print_Area" localSheetId="0">'Dotace ze SR a RRRS SV'!$C$1:$L$176</definedName>
  </definedNames>
  <calcPr fullCalcOnLoad="1"/>
</workbook>
</file>

<file path=xl/sharedStrings.xml><?xml version="1.0" encoding="utf-8"?>
<sst xmlns="http://schemas.openxmlformats.org/spreadsheetml/2006/main" count="167" uniqueCount="165">
  <si>
    <t>SUAU</t>
  </si>
  <si>
    <t>UZ</t>
  </si>
  <si>
    <t>popl.</t>
  </si>
  <si>
    <t>TP - OPPS ČR-PR 2007-2013</t>
  </si>
  <si>
    <t>Tabulka č. 10</t>
  </si>
  <si>
    <t>Všeobecná pokladní správa:</t>
  </si>
  <si>
    <t>volby do zastupitelstev obcí</t>
  </si>
  <si>
    <t>VPS celkem</t>
  </si>
  <si>
    <t>Ministerstvo školství, mládeže a tělovýchovy:</t>
  </si>
  <si>
    <t>přímé náklady na vzdělávání - krajské a obecní školství</t>
  </si>
  <si>
    <t>přímé náklady na vzdělávání - soukromé školství</t>
  </si>
  <si>
    <t>soutěže a přehlídky - KÚ, školské organizace</t>
  </si>
  <si>
    <t>preventivní programy - regionál. školství</t>
  </si>
  <si>
    <t xml:space="preserve">podpora romských žáků středních škol </t>
  </si>
  <si>
    <t>OP VK oblast 1.4 peníze školám EU</t>
  </si>
  <si>
    <t>MŠMT celkem</t>
  </si>
  <si>
    <t>Ministerstvo kultury:</t>
  </si>
  <si>
    <t>MK celkem</t>
  </si>
  <si>
    <t>Ministerstvo pro místní rozvoj:</t>
  </si>
  <si>
    <t>MMR celkem</t>
  </si>
  <si>
    <t>Ministerstvo financí - zvláštní účet</t>
  </si>
  <si>
    <t>Průmysl.zóna Solnice-Kvasiny, regionální infrastruktura - KÚ</t>
  </si>
  <si>
    <t>MF celkem</t>
  </si>
  <si>
    <t>Ministerstvo zdravotnictví:</t>
  </si>
  <si>
    <t>MZ celkem</t>
  </si>
  <si>
    <t>Ministerstvo vnitra:</t>
  </si>
  <si>
    <t>MV celkem</t>
  </si>
  <si>
    <t>Ministerstvo práce a sociálních věcí:</t>
  </si>
  <si>
    <t>MPSV celkem</t>
  </si>
  <si>
    <t>Ministerstvo dopravy</t>
  </si>
  <si>
    <t>úhrada ztráty ve veřejné železniční osobní dopravě - KÚ</t>
  </si>
  <si>
    <t>Mdo celkem</t>
  </si>
  <si>
    <t>Ministerstvo průmyslu a obchodu</t>
  </si>
  <si>
    <t>MPaO celkem</t>
  </si>
  <si>
    <t>Ministerstvo životního prostředí</t>
  </si>
  <si>
    <t>MŽP celkem</t>
  </si>
  <si>
    <t>Národní fond:</t>
  </si>
  <si>
    <t>NF celkem</t>
  </si>
  <si>
    <t>Operace státních finančních aktiv</t>
  </si>
  <si>
    <t>odstranění havarijních stavů u ozdravoven - KÚ</t>
  </si>
  <si>
    <t>OSFA celkem</t>
  </si>
  <si>
    <t>Regionální rada regionu soudržnosti</t>
  </si>
  <si>
    <t>ROP silnice a mosty - projekty</t>
  </si>
  <si>
    <t>RRRS SV celkem</t>
  </si>
  <si>
    <t>Dotace ze zahraničí</t>
  </si>
  <si>
    <t>projekt ERANET</t>
  </si>
  <si>
    <t>Dotace ze zahraničí celkem</t>
  </si>
  <si>
    <t>Úřad vlády</t>
  </si>
  <si>
    <t>podpora koordinátorů romských poradců - KÚ</t>
  </si>
  <si>
    <t>Úřad vlády celkem</t>
  </si>
  <si>
    <t>Státní ústav jaderné bezpečnosti</t>
  </si>
  <si>
    <t>vyhledávání budov se zvýšeným  výskytem radonu - KÚ</t>
  </si>
  <si>
    <t>SÚJB celkem</t>
  </si>
  <si>
    <t>Státní fond dopravní infrastruktury:</t>
  </si>
  <si>
    <t>SFDI celkem</t>
  </si>
  <si>
    <t>Státní fond životního prostředí</t>
  </si>
  <si>
    <t>OPŽP  2007 - 2013 NIV - vratky předfinancování</t>
  </si>
  <si>
    <t>program Zelená úsporám</t>
  </si>
  <si>
    <t>SFŽP celkem</t>
  </si>
  <si>
    <t>ÚHRN</t>
  </si>
  <si>
    <t>vráceno do SR při fin. vypořádání</t>
  </si>
  <si>
    <t>excelence středních škol</t>
  </si>
  <si>
    <t>OP VK oblast 1.5 peníze školám EU</t>
  </si>
  <si>
    <t>podpora kulturních akcí</t>
  </si>
  <si>
    <t xml:space="preserve">likvidace nepoužitelných léčiv </t>
  </si>
  <si>
    <t>inkluz.vzděl.a vzděl.dětí se sociokult.znevýhodněním</t>
  </si>
  <si>
    <t>financování asist.ped.pro děti,žáky a stud.se soc.znev.</t>
  </si>
  <si>
    <t>zajištění podmínek zákl.vzděl. pro děti azylantů</t>
  </si>
  <si>
    <t xml:space="preserve">kulturní aktivity a projekty </t>
  </si>
  <si>
    <t>přísp.zřizovateli zaříz.pro děti vyžadující okamžitou pomoc</t>
  </si>
  <si>
    <t>podpora org.a ukončování stř.vzděl.mat.zk.na vybr.školách</t>
  </si>
  <si>
    <t>finan.asist.ped.pro děti,žáky a stud.se zdrav.p.-soukr.šk.</t>
  </si>
  <si>
    <t>vybavení škol pomůckami komenz.a rehab.charakteru</t>
  </si>
  <si>
    <t>zajištění podm.bezpl.přípravy k začl.žáků ciz.3.zemí do ZŠ</t>
  </si>
  <si>
    <t>v Kč</t>
  </si>
  <si>
    <t>vratky předfinancování ostatní</t>
  </si>
  <si>
    <t xml:space="preserve">Zdroj dotace - účel dotace </t>
  </si>
  <si>
    <t>vyčerpáno</t>
  </si>
  <si>
    <t>nedočerpáno</t>
  </si>
  <si>
    <t>Digitální planetárium  v HK - neinvestice</t>
  </si>
  <si>
    <t>2 GG 1.2 - Rovné příl.dětí a žáků se sp.p. II - neinvestice</t>
  </si>
  <si>
    <t>2 GG 1.2 - Rovné příl.dětí a žáků se sp.p. II - investice</t>
  </si>
  <si>
    <t>2 GG 1.3 - Další vzděl.prac.škol a zař. II - neinvestice</t>
  </si>
  <si>
    <t>2 GG 1.3 - Další vzděl.prac.škol a zař. II - investice</t>
  </si>
  <si>
    <t>TP OPVK 5.2 publicita a informovanost II</t>
  </si>
  <si>
    <t>TP OPVK 5.1 administrace GG OPVK II</t>
  </si>
  <si>
    <t>TP OPVK 5.3 podpora tvorby a přípravy projektů II</t>
  </si>
  <si>
    <t>2 GG 1.1 - Zvyšování kvality ve vzděl. II - neinvestice</t>
  </si>
  <si>
    <t>2 GG 1.1 - Zvyšování kvality ve vzděl. II - investice</t>
  </si>
  <si>
    <t>GG OPVK 1.1 - Zvyšování kvality ve vzděl. - investice</t>
  </si>
  <si>
    <t>GG OPVK 1.1 - Zvyšování kvality ve vzděl. - neinvestice</t>
  </si>
  <si>
    <t>GG OPVK 1.2 - Rovné příl.dětí a žáků se sp.p. - investice</t>
  </si>
  <si>
    <t>GG OPVK 1.2 - Rovné příl.dětí a žáků se sp.p. - neinvestice</t>
  </si>
  <si>
    <t>GG OPVK 1.3 - Další vzděl.prac.škol a zař. - investice</t>
  </si>
  <si>
    <t>GG OPVK 1.3 - Další vzděl.prac.škol a zař. - neinvestice</t>
  </si>
  <si>
    <t>GG OPVK 3.2 - Podpora nabídky dalšího vzděl. - investice</t>
  </si>
  <si>
    <t>GG OPVK 3.2 - Podpora nabídky dal. vzděl. - neinvestice</t>
  </si>
  <si>
    <t>Digitální planetárium v HK - investice</t>
  </si>
  <si>
    <t>OP LZZ - zvýšení kvality řízení v úřadech úz.veř.správy</t>
  </si>
  <si>
    <t>OP LZZ - vzdělávání v eGON centru KHK</t>
  </si>
  <si>
    <t>OP LZZ - rozvoj lektorského týmu KÚ KHK</t>
  </si>
  <si>
    <t>OP LZZ - Služby soc.prevence v KHK II</t>
  </si>
  <si>
    <t>OP LZZ - Podpora soc.integr.obyvatel vylouč.lokalit III</t>
  </si>
  <si>
    <t>OP LZZ - Česko-slovenská výměna zkušeností</t>
  </si>
  <si>
    <t>projekty OPŽP - vratky předfinancování</t>
  </si>
  <si>
    <t xml:space="preserve">          skrýt</t>
  </si>
  <si>
    <t>OP Přeshraniční spolupráce ČR - Polsko - Techn.pomoc</t>
  </si>
  <si>
    <t>Přehled o čerpání dotací přijatých ze státního rozpočtu, z Regionální rady regionu soudržnosti SV a ze zahraničí v roce 2013</t>
  </si>
  <si>
    <t>převod z roku 2012</t>
  </si>
  <si>
    <t>poskytnuto  v roce 2013</t>
  </si>
  <si>
    <t>převod do roku 2014 na stanovený účel</t>
  </si>
  <si>
    <t>převod do roku 2014 bez účelu</t>
  </si>
  <si>
    <t>již zapojeno do rozpočtu v roce 2013</t>
  </si>
  <si>
    <t xml:space="preserve">volby do PS Parlamentu ČR </t>
  </si>
  <si>
    <t>volba prezidenta ČR</t>
  </si>
  <si>
    <t xml:space="preserve">náhrady škod způs. vybr. zvláště chráněnými živočichy </t>
  </si>
  <si>
    <t xml:space="preserve">zabránění vzniku, rozvoje a šíření TBC </t>
  </si>
  <si>
    <t>řešení krizové situace při povodních v červnu 2013</t>
  </si>
  <si>
    <t>refundace výdajů spojených s výkupy pozemků</t>
  </si>
  <si>
    <t>OPVK - Podpora přírod.a techn.vzdělávání -  investice</t>
  </si>
  <si>
    <t>OPVK - Podpora přírod.a techn.vzdělávání -  neinvestice</t>
  </si>
  <si>
    <t>OPVK - projekty školství - neinvestice</t>
  </si>
  <si>
    <t>podpora logopedické prevence v předš.vzdělávání</t>
  </si>
  <si>
    <t>podpora zavádění diagnostických nástrojů</t>
  </si>
  <si>
    <t>podpora implementace Etické výchovy</t>
  </si>
  <si>
    <t>zmírnění škod způsobených povodněmi v červnu 2013</t>
  </si>
  <si>
    <t>Evropská jazyková cena</t>
  </si>
  <si>
    <t>soc.a zdrav.služby pro osoby závislé a závisl.ohrožené</t>
  </si>
  <si>
    <t>připravenost poskyt.ZZS na mimoř.a krizové situace</t>
  </si>
  <si>
    <t>národní program řešení problematiky HIV/AIDS</t>
  </si>
  <si>
    <t>Přeshraniční spolupráce ZZS</t>
  </si>
  <si>
    <t>Digitální mapa veřejné správy - vratky předfinancování</t>
  </si>
  <si>
    <t>Techn.centrum a elektron.spis.služba-vratky předfin.</t>
  </si>
  <si>
    <t>dotace pro jednotky SDH obcí na rok 2013</t>
  </si>
  <si>
    <t>krajský program prevence kriminality</t>
  </si>
  <si>
    <t>mimoř.výdaje na činnost SDH obcí při povodň.pracech</t>
  </si>
  <si>
    <t>OP LZZ - Rozvoj dostup.a kv.soc.služeb v KHK IV</t>
  </si>
  <si>
    <t>OP LZZ - Rozvoj dostup.a kv.soc.služeb v KHK III</t>
  </si>
  <si>
    <t>OP LZZ - ostatní projekty</t>
  </si>
  <si>
    <t>průmyslová zóna Vrchlabí - jih, regionální infrastruktura</t>
  </si>
  <si>
    <t>veřejné informační služby knihoven - neinvestice</t>
  </si>
  <si>
    <t>veřejné informační služby knihoven - investice</t>
  </si>
  <si>
    <t>IOP - služby v oblasti soc.integrace - INV - vratka předfin.</t>
  </si>
  <si>
    <t>IOP - služby v oblasti soc.integrace - NIV - vratka předfin.</t>
  </si>
  <si>
    <t>centrum studií a prez.krajk.řemesla - Centrum krajky</t>
  </si>
  <si>
    <t>ROP silnice a mosty - vratky předfinancování</t>
  </si>
  <si>
    <t>Ministerstvo zahraničních věcí</t>
  </si>
  <si>
    <t>MZV celkem</t>
  </si>
  <si>
    <t>posilování absorpčních kapacit regionu Banát</t>
  </si>
  <si>
    <t>kontaktní centrum a terénní služby</t>
  </si>
  <si>
    <t>org 57</t>
  </si>
  <si>
    <t>85xxx</t>
  </si>
  <si>
    <t>obnova silničního majetku</t>
  </si>
  <si>
    <t>krytí škod v dopr.infrastruktuře po povodních 2013</t>
  </si>
  <si>
    <t xml:space="preserve">OP LZZ - Služby soc.prevence v KHK </t>
  </si>
  <si>
    <t>OP LZZ - Rozvoj dostup.a kv.soc.služeb v KHK II</t>
  </si>
  <si>
    <t>OP LZZ - Vzděl. poskyt.a zadav.soc.služeb v KHK IV.</t>
  </si>
  <si>
    <t>OP LZZ - Podpora soc.integr.obyvatel vylouč.lokalit II</t>
  </si>
  <si>
    <t>GP - rovné příležitosti žen a mužů na KÚ KHK</t>
  </si>
  <si>
    <t>vráceno na účet kraje v r. 2014</t>
  </si>
  <si>
    <t>úroky, vratky</t>
  </si>
  <si>
    <t>Strategie integr.Č - P příhraničí - vratka předfinancování</t>
  </si>
  <si>
    <t>Modern.přístup.kom.k hran.přechodu ČR-PR-vratka předfi</t>
  </si>
  <si>
    <t>projekt LABEL - vratka předfinancování</t>
  </si>
  <si>
    <t>Strategie integr.spolupráce ČR-PR-včetně vratky předfin.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</si>
</sst>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?\ _K_č_-;_-@_-"/>
    <numFmt numFmtId="173" formatCode="#,##0.0"/>
    <numFmt numFmtId="174" formatCode="_-* #,##0.0\ _K_č_-;\-* #,##0.0\ _K_č_-;_-* &quot;-&quot;?\ _K_č_-;_-@_-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#,##0.000"/>
    <numFmt numFmtId="181" formatCode="#,##0.0000"/>
    <numFmt numFmtId="182" formatCode="0.000"/>
  </numFmts>
  <fonts count="6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34" applyFont="1" applyAlignment="1">
      <alignment/>
    </xf>
    <xf numFmtId="43" fontId="0" fillId="0" borderId="0" xfId="34" applyFont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" fontId="54" fillId="0" borderId="0" xfId="0" applyNumberFormat="1" applyFont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38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54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4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38" fillId="0" borderId="14" xfId="0" applyFont="1" applyBorder="1" applyAlignment="1">
      <alignment/>
    </xf>
    <xf numFmtId="4" fontId="54" fillId="0" borderId="15" xfId="0" applyNumberFormat="1" applyFont="1" applyBorder="1" applyAlignment="1">
      <alignment/>
    </xf>
    <xf numFmtId="4" fontId="54" fillId="0" borderId="16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4" fontId="55" fillId="0" borderId="12" xfId="0" applyNumberFormat="1" applyFont="1" applyBorder="1" applyAlignment="1">
      <alignment/>
    </xf>
    <xf numFmtId="4" fontId="55" fillId="0" borderId="11" xfId="0" applyNumberFormat="1" applyFont="1" applyBorder="1" applyAlignment="1">
      <alignment/>
    </xf>
    <xf numFmtId="4" fontId="55" fillId="0" borderId="17" xfId="0" applyNumberFormat="1" applyFont="1" applyBorder="1" applyAlignment="1">
      <alignment/>
    </xf>
    <xf numFmtId="4" fontId="55" fillId="0" borderId="18" xfId="0" applyNumberFormat="1" applyFont="1" applyBorder="1" applyAlignment="1">
      <alignment/>
    </xf>
    <xf numFmtId="4" fontId="56" fillId="0" borderId="12" xfId="0" applyNumberFormat="1" applyFont="1" applyBorder="1" applyAlignment="1">
      <alignment/>
    </xf>
    <xf numFmtId="4" fontId="56" fillId="0" borderId="11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4" fontId="56" fillId="0" borderId="18" xfId="0" applyNumberFormat="1" applyFont="1" applyBorder="1" applyAlignment="1">
      <alignment/>
    </xf>
    <xf numFmtId="4" fontId="56" fillId="0" borderId="15" xfId="0" applyNumberFormat="1" applyFont="1" applyBorder="1" applyAlignment="1">
      <alignment/>
    </xf>
    <xf numFmtId="4" fontId="56" fillId="0" borderId="16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7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" fillId="12" borderId="20" xfId="0" applyFont="1" applyFill="1" applyBorder="1" applyAlignment="1">
      <alignment/>
    </xf>
    <xf numFmtId="4" fontId="56" fillId="12" borderId="21" xfId="0" applyNumberFormat="1" applyFont="1" applyFill="1" applyBorder="1" applyAlignment="1">
      <alignment/>
    </xf>
    <xf numFmtId="4" fontId="56" fillId="12" borderId="22" xfId="0" applyNumberFormat="1" applyFont="1" applyFill="1" applyBorder="1" applyAlignment="1">
      <alignment/>
    </xf>
    <xf numFmtId="0" fontId="5" fillId="12" borderId="20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4" fontId="59" fillId="34" borderId="24" xfId="0" applyNumberFormat="1" applyFont="1" applyFill="1" applyBorder="1" applyAlignment="1">
      <alignment/>
    </xf>
    <xf numFmtId="173" fontId="6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" fontId="56" fillId="0" borderId="25" xfId="0" applyNumberFormat="1" applyFont="1" applyBorder="1" applyAlignment="1">
      <alignment/>
    </xf>
    <xf numFmtId="4" fontId="56" fillId="0" borderId="26" xfId="0" applyNumberFormat="1" applyFont="1" applyBorder="1" applyAlignment="1">
      <alignment/>
    </xf>
    <xf numFmtId="0" fontId="5" fillId="0" borderId="27" xfId="0" applyFont="1" applyFill="1" applyBorder="1" applyAlignment="1">
      <alignment/>
    </xf>
    <xf numFmtId="4" fontId="56" fillId="0" borderId="25" xfId="0" applyNumberFormat="1" applyFont="1" applyFill="1" applyBorder="1" applyAlignment="1">
      <alignment/>
    </xf>
    <xf numFmtId="4" fontId="56" fillId="0" borderId="26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4" fontId="56" fillId="12" borderId="28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59" fillId="34" borderId="29" xfId="0" applyNumberFormat="1" applyFont="1" applyFill="1" applyBorder="1" applyAlignment="1">
      <alignment/>
    </xf>
    <xf numFmtId="4" fontId="55" fillId="0" borderId="3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56" fillId="0" borderId="20" xfId="0" applyFont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/>
    </xf>
    <xf numFmtId="43" fontId="1" fillId="0" borderId="14" xfId="34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4" fontId="55" fillId="0" borderId="13" xfId="0" applyNumberFormat="1" applyFont="1" applyBorder="1" applyAlignment="1">
      <alignment/>
    </xf>
    <xf numFmtId="4" fontId="55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55" fillId="0" borderId="19" xfId="0" applyNumberFormat="1" applyFont="1" applyBorder="1" applyAlignment="1">
      <alignment/>
    </xf>
    <xf numFmtId="4" fontId="55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56" fillId="12" borderId="20" xfId="0" applyNumberFormat="1" applyFont="1" applyFill="1" applyBorder="1" applyAlignment="1">
      <alignment/>
    </xf>
    <xf numFmtId="4" fontId="54" fillId="0" borderId="14" xfId="0" applyNumberFormat="1" applyFont="1" applyBorder="1" applyAlignment="1">
      <alignment/>
    </xf>
    <xf numFmtId="4" fontId="38" fillId="0" borderId="14" xfId="0" applyNumberFormat="1" applyFont="1" applyFill="1" applyBorder="1" applyAlignment="1">
      <alignment/>
    </xf>
    <xf numFmtId="4" fontId="38" fillId="0" borderId="14" xfId="0" applyNumberFormat="1" applyFont="1" applyBorder="1" applyAlignment="1">
      <alignment/>
    </xf>
    <xf numFmtId="4" fontId="54" fillId="0" borderId="13" xfId="0" applyNumberFormat="1" applyFont="1" applyBorder="1" applyAlignment="1">
      <alignment/>
    </xf>
    <xf numFmtId="4" fontId="38" fillId="0" borderId="13" xfId="0" applyNumberFormat="1" applyFont="1" applyFill="1" applyBorder="1" applyAlignment="1">
      <alignment/>
    </xf>
    <xf numFmtId="4" fontId="38" fillId="0" borderId="13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55" fillId="0" borderId="2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55" fillId="0" borderId="14" xfId="0" applyNumberFormat="1" applyFont="1" applyFill="1" applyBorder="1" applyAlignment="1">
      <alignment/>
    </xf>
    <xf numFmtId="4" fontId="56" fillId="0" borderId="13" xfId="0" applyNumberFormat="1" applyFont="1" applyBorder="1" applyAlignment="1">
      <alignment/>
    </xf>
    <xf numFmtId="4" fontId="56" fillId="0" borderId="27" xfId="0" applyNumberFormat="1" applyFont="1" applyBorder="1" applyAlignment="1">
      <alignment/>
    </xf>
    <xf numFmtId="4" fontId="55" fillId="0" borderId="27" xfId="0" applyNumberFormat="1" applyFont="1" applyFill="1" applyBorder="1" applyAlignment="1">
      <alignment/>
    </xf>
    <xf numFmtId="4" fontId="56" fillId="0" borderId="13" xfId="0" applyNumberFormat="1" applyFont="1" applyFill="1" applyBorder="1" applyAlignment="1">
      <alignment/>
    </xf>
    <xf numFmtId="4" fontId="56" fillId="0" borderId="19" xfId="0" applyNumberFormat="1" applyFont="1" applyFill="1" applyBorder="1" applyAlignment="1">
      <alignment/>
    </xf>
    <xf numFmtId="4" fontId="56" fillId="0" borderId="19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56" fillId="0" borderId="14" xfId="0" applyNumberFormat="1" applyFont="1" applyFill="1" applyBorder="1" applyAlignment="1">
      <alignment/>
    </xf>
    <xf numFmtId="4" fontId="56" fillId="0" borderId="27" xfId="0" applyNumberFormat="1" applyFont="1" applyFill="1" applyBorder="1" applyAlignment="1">
      <alignment/>
    </xf>
    <xf numFmtId="4" fontId="59" fillId="34" borderId="23" xfId="0" applyNumberFormat="1" applyFont="1" applyFill="1" applyBorder="1" applyAlignment="1">
      <alignment/>
    </xf>
    <xf numFmtId="4" fontId="55" fillId="0" borderId="14" xfId="0" applyNumberFormat="1" applyFont="1" applyBorder="1" applyAlignment="1">
      <alignment/>
    </xf>
    <xf numFmtId="4" fontId="55" fillId="0" borderId="23" xfId="0" applyNumberFormat="1" applyFont="1" applyBorder="1" applyAlignment="1">
      <alignment/>
    </xf>
    <xf numFmtId="43" fontId="0" fillId="0" borderId="0" xfId="34" applyFont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tabSelected="1" zoomScalePageLayoutView="0" workbookViewId="0" topLeftCell="C56">
      <selection activeCell="I56" sqref="I56"/>
    </sheetView>
  </sheetViews>
  <sheetFormatPr defaultColWidth="9.140625" defaultRowHeight="12.75"/>
  <cols>
    <col min="1" max="1" width="9.140625" style="0" hidden="1" customWidth="1"/>
    <col min="2" max="2" width="11.140625" style="0" hidden="1" customWidth="1"/>
    <col min="3" max="3" width="45.8515625" style="0" customWidth="1"/>
    <col min="4" max="4" width="14.28125" style="0" customWidth="1"/>
    <col min="5" max="5" width="15.421875" style="2" customWidth="1"/>
    <col min="6" max="6" width="16.00390625" style="2" customWidth="1"/>
    <col min="7" max="9" width="14.28125" style="2" customWidth="1"/>
    <col min="10" max="10" width="14.28125" style="0" hidden="1" customWidth="1"/>
    <col min="11" max="12" width="14.28125" style="0" customWidth="1"/>
    <col min="13" max="13" width="10.28125" style="0" hidden="1" customWidth="1"/>
    <col min="14" max="14" width="13.57421875" style="0" hidden="1" customWidth="1"/>
  </cols>
  <sheetData>
    <row r="1" spans="2:14" ht="12.75">
      <c r="B1" s="3"/>
      <c r="C1" s="3"/>
      <c r="D1" s="3"/>
      <c r="E1" s="3"/>
      <c r="F1" s="4"/>
      <c r="L1" s="4" t="s">
        <v>4</v>
      </c>
      <c r="N1" s="4"/>
    </row>
    <row r="2" spans="2:6" ht="12.75">
      <c r="B2" s="3"/>
      <c r="C2" s="3"/>
      <c r="D2" s="3"/>
      <c r="E2" s="3"/>
      <c r="F2" s="4"/>
    </row>
    <row r="3" spans="1:14" ht="26.25" customHeight="1">
      <c r="A3" s="60"/>
      <c r="B3" s="59"/>
      <c r="C3" s="126" t="s">
        <v>107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6" ht="12.75">
      <c r="A4" s="125"/>
      <c r="B4" s="125"/>
      <c r="C4" s="125"/>
      <c r="D4" s="125"/>
      <c r="E4" s="125"/>
      <c r="F4" s="125"/>
    </row>
    <row r="5" spans="1:14" ht="13.5" thickBot="1">
      <c r="A5" s="61" t="s">
        <v>105</v>
      </c>
      <c r="L5" s="14" t="s">
        <v>74</v>
      </c>
      <c r="N5" s="14"/>
    </row>
    <row r="6" spans="1:14" ht="53.25" customHeight="1" thickBot="1">
      <c r="A6" s="1" t="s">
        <v>0</v>
      </c>
      <c r="B6" s="1" t="s">
        <v>1</v>
      </c>
      <c r="C6" s="56" t="s">
        <v>76</v>
      </c>
      <c r="D6" s="90" t="s">
        <v>108</v>
      </c>
      <c r="E6" s="91" t="s">
        <v>109</v>
      </c>
      <c r="F6" s="91" t="s">
        <v>77</v>
      </c>
      <c r="G6" s="91" t="s">
        <v>78</v>
      </c>
      <c r="H6" s="91" t="s">
        <v>159</v>
      </c>
      <c r="I6" s="91" t="s">
        <v>60</v>
      </c>
      <c r="J6" s="90" t="s">
        <v>2</v>
      </c>
      <c r="K6" s="91" t="s">
        <v>160</v>
      </c>
      <c r="L6" s="90" t="s">
        <v>110</v>
      </c>
      <c r="M6" s="57" t="s">
        <v>111</v>
      </c>
      <c r="N6" s="58" t="s">
        <v>112</v>
      </c>
    </row>
    <row r="7" spans="1:14" ht="12" customHeight="1">
      <c r="A7" s="5"/>
      <c r="B7" s="5"/>
      <c r="C7" s="34" t="s">
        <v>5</v>
      </c>
      <c r="D7" s="92"/>
      <c r="E7" s="93"/>
      <c r="F7" s="94"/>
      <c r="G7" s="94"/>
      <c r="H7" s="94"/>
      <c r="I7" s="94"/>
      <c r="J7" s="95"/>
      <c r="K7" s="95"/>
      <c r="L7" s="92"/>
      <c r="M7" s="54"/>
      <c r="N7" s="55"/>
    </row>
    <row r="8" spans="1:14" ht="12" customHeight="1">
      <c r="A8" s="65"/>
      <c r="B8" s="66">
        <v>98278</v>
      </c>
      <c r="C8" s="46" t="s">
        <v>115</v>
      </c>
      <c r="D8" s="96"/>
      <c r="E8" s="97">
        <v>1465945</v>
      </c>
      <c r="F8" s="97">
        <v>1465945</v>
      </c>
      <c r="G8" s="98">
        <f>D8+E8-F8</f>
        <v>0</v>
      </c>
      <c r="H8" s="98"/>
      <c r="I8" s="98"/>
      <c r="J8" s="96"/>
      <c r="K8" s="96"/>
      <c r="L8" s="96"/>
      <c r="M8" s="36"/>
      <c r="N8" s="37"/>
    </row>
    <row r="9" spans="1:14" ht="12" customHeight="1">
      <c r="A9" s="65"/>
      <c r="B9" s="66">
        <v>98297</v>
      </c>
      <c r="C9" s="46" t="s">
        <v>64</v>
      </c>
      <c r="D9" s="96"/>
      <c r="E9" s="97">
        <v>443938.55</v>
      </c>
      <c r="F9" s="97">
        <v>443938.55</v>
      </c>
      <c r="G9" s="98">
        <f aca="true" t="shared" si="0" ref="G9:G15">D9+E9-F9</f>
        <v>0</v>
      </c>
      <c r="H9" s="98"/>
      <c r="I9" s="98"/>
      <c r="J9" s="96"/>
      <c r="K9" s="96"/>
      <c r="L9" s="96"/>
      <c r="M9" s="36"/>
      <c r="N9" s="37"/>
    </row>
    <row r="10" spans="1:14" ht="12" customHeight="1">
      <c r="A10" s="65"/>
      <c r="B10" s="66">
        <v>98335</v>
      </c>
      <c r="C10" s="46" t="s">
        <v>116</v>
      </c>
      <c r="D10" s="96"/>
      <c r="E10" s="97">
        <v>673759.53</v>
      </c>
      <c r="F10" s="97">
        <v>673759.53</v>
      </c>
      <c r="G10" s="98">
        <f t="shared" si="0"/>
        <v>0</v>
      </c>
      <c r="H10" s="98"/>
      <c r="I10" s="98"/>
      <c r="J10" s="96"/>
      <c r="K10" s="96"/>
      <c r="L10" s="96"/>
      <c r="M10" s="36"/>
      <c r="N10" s="37"/>
    </row>
    <row r="11" spans="1:14" ht="12" customHeight="1">
      <c r="A11" s="65"/>
      <c r="B11" s="66">
        <v>98071</v>
      </c>
      <c r="C11" s="46" t="s">
        <v>113</v>
      </c>
      <c r="D11" s="96"/>
      <c r="E11" s="97">
        <v>100000</v>
      </c>
      <c r="F11" s="97">
        <v>45847</v>
      </c>
      <c r="G11" s="98">
        <f t="shared" si="0"/>
        <v>54153</v>
      </c>
      <c r="H11" s="98"/>
      <c r="I11" s="98">
        <f>G11+H11</f>
        <v>54153</v>
      </c>
      <c r="J11" s="96"/>
      <c r="K11" s="96"/>
      <c r="L11" s="96"/>
      <c r="M11" s="36"/>
      <c r="N11" s="37"/>
    </row>
    <row r="12" spans="1:14" ht="12" customHeight="1">
      <c r="A12" s="65"/>
      <c r="B12" s="66">
        <v>98074</v>
      </c>
      <c r="C12" s="46" t="s">
        <v>6</v>
      </c>
      <c r="D12" s="96"/>
      <c r="E12" s="97">
        <v>30000</v>
      </c>
      <c r="F12" s="97">
        <v>8031</v>
      </c>
      <c r="G12" s="98">
        <f t="shared" si="0"/>
        <v>21969</v>
      </c>
      <c r="H12" s="98"/>
      <c r="I12" s="98">
        <f>G12+H12</f>
        <v>21969</v>
      </c>
      <c r="J12" s="96"/>
      <c r="K12" s="96"/>
      <c r="L12" s="96"/>
      <c r="M12" s="36"/>
      <c r="N12" s="37"/>
    </row>
    <row r="13" spans="1:14" ht="12" customHeight="1">
      <c r="A13" s="65"/>
      <c r="B13" s="66">
        <v>98008</v>
      </c>
      <c r="C13" s="46" t="s">
        <v>114</v>
      </c>
      <c r="D13" s="96"/>
      <c r="E13" s="97">
        <v>47056</v>
      </c>
      <c r="F13" s="97">
        <v>47056</v>
      </c>
      <c r="G13" s="98">
        <f t="shared" si="0"/>
        <v>0</v>
      </c>
      <c r="H13" s="98"/>
      <c r="I13" s="98"/>
      <c r="J13" s="96"/>
      <c r="K13" s="96"/>
      <c r="L13" s="96"/>
      <c r="M13" s="36"/>
      <c r="N13" s="37"/>
    </row>
    <row r="14" spans="1:14" ht="12" customHeight="1">
      <c r="A14" s="65"/>
      <c r="B14" s="66">
        <v>98011</v>
      </c>
      <c r="C14" s="46" t="s">
        <v>117</v>
      </c>
      <c r="D14" s="96"/>
      <c r="E14" s="97">
        <v>30000000</v>
      </c>
      <c r="F14" s="97">
        <v>27617472.93</v>
      </c>
      <c r="G14" s="98">
        <f t="shared" si="0"/>
        <v>2382527.0700000003</v>
      </c>
      <c r="H14" s="98"/>
      <c r="I14" s="98">
        <f>G14+H14</f>
        <v>2382527.0700000003</v>
      </c>
      <c r="J14" s="96"/>
      <c r="K14" s="96"/>
      <c r="L14" s="96"/>
      <c r="M14" s="36"/>
      <c r="N14" s="37"/>
    </row>
    <row r="15" spans="1:14" ht="12" customHeight="1" thickBot="1">
      <c r="A15" s="65"/>
      <c r="B15" s="66">
        <v>98861</v>
      </c>
      <c r="C15" s="47" t="s">
        <v>118</v>
      </c>
      <c r="D15" s="99"/>
      <c r="E15" s="100">
        <v>573630</v>
      </c>
      <c r="F15" s="100"/>
      <c r="G15" s="101">
        <f t="shared" si="0"/>
        <v>573630</v>
      </c>
      <c r="H15" s="101"/>
      <c r="I15" s="101"/>
      <c r="J15" s="99"/>
      <c r="K15" s="99"/>
      <c r="L15" s="99"/>
      <c r="M15" s="18"/>
      <c r="N15" s="39"/>
    </row>
    <row r="16" spans="1:14" ht="15" customHeight="1" thickBot="1">
      <c r="A16" s="65"/>
      <c r="B16" s="66"/>
      <c r="C16" s="68" t="s">
        <v>7</v>
      </c>
      <c r="D16" s="102">
        <f>SUM(D8:D15)</f>
        <v>0</v>
      </c>
      <c r="E16" s="102">
        <f aca="true" t="shared" si="1" ref="E16:L16">SUM(E8:E15)</f>
        <v>33334329.08</v>
      </c>
      <c r="F16" s="102">
        <f t="shared" si="1"/>
        <v>30302050.009999998</v>
      </c>
      <c r="G16" s="102">
        <f t="shared" si="1"/>
        <v>3032279.0700000003</v>
      </c>
      <c r="H16" s="102">
        <f>SUM(H8:H15)</f>
        <v>0</v>
      </c>
      <c r="I16" s="102">
        <f>SUM(I8:I15)</f>
        <v>2458649.0700000003</v>
      </c>
      <c r="J16" s="102">
        <f>SUM(J8:J15)</f>
        <v>0</v>
      </c>
      <c r="K16" s="102">
        <f>SUM(K8:K15)</f>
        <v>0</v>
      </c>
      <c r="L16" s="102">
        <f t="shared" si="1"/>
        <v>0</v>
      </c>
      <c r="M16" s="69">
        <f>SUM(M8:M15)</f>
        <v>0</v>
      </c>
      <c r="N16" s="70">
        <f>SUM(N8:N15)</f>
        <v>0</v>
      </c>
    </row>
    <row r="17" spans="1:14" ht="12" customHeight="1">
      <c r="A17" s="65"/>
      <c r="B17" s="66"/>
      <c r="C17" s="28"/>
      <c r="D17" s="103"/>
      <c r="E17" s="104"/>
      <c r="F17" s="104"/>
      <c r="G17" s="104"/>
      <c r="H17" s="104"/>
      <c r="I17" s="104"/>
      <c r="J17" s="105"/>
      <c r="K17" s="105"/>
      <c r="L17" s="103"/>
      <c r="M17" s="29"/>
      <c r="N17" s="30"/>
    </row>
    <row r="18" spans="1:14" ht="12" customHeight="1">
      <c r="A18" s="65"/>
      <c r="B18" s="66"/>
      <c r="C18" s="24" t="s">
        <v>8</v>
      </c>
      <c r="D18" s="106"/>
      <c r="E18" s="107"/>
      <c r="F18" s="107"/>
      <c r="G18" s="107"/>
      <c r="H18" s="107"/>
      <c r="I18" s="107"/>
      <c r="J18" s="108"/>
      <c r="K18" s="108"/>
      <c r="L18" s="106"/>
      <c r="M18" s="17"/>
      <c r="N18" s="15"/>
    </row>
    <row r="19" spans="1:14" ht="12" customHeight="1">
      <c r="A19" s="65"/>
      <c r="B19" s="7">
        <v>33353</v>
      </c>
      <c r="C19" s="21" t="s">
        <v>9</v>
      </c>
      <c r="D19" s="97"/>
      <c r="E19" s="97">
        <v>4299489000</v>
      </c>
      <c r="F19" s="97">
        <v>4299489000</v>
      </c>
      <c r="G19" s="98">
        <f aca="true" t="shared" si="2" ref="G19:G60">D19+E19-F19</f>
        <v>0</v>
      </c>
      <c r="H19" s="97">
        <v>146601.3</v>
      </c>
      <c r="I19" s="98">
        <f>G19+H19</f>
        <v>146601.3</v>
      </c>
      <c r="J19" s="96"/>
      <c r="K19" s="96"/>
      <c r="L19" s="96"/>
      <c r="M19" s="36"/>
      <c r="N19" s="37"/>
    </row>
    <row r="20" spans="1:14" ht="12" customHeight="1">
      <c r="A20" s="65"/>
      <c r="B20" s="7">
        <v>33155</v>
      </c>
      <c r="C20" s="21" t="s">
        <v>10</v>
      </c>
      <c r="D20" s="96"/>
      <c r="E20" s="97">
        <v>190350000</v>
      </c>
      <c r="F20" s="97">
        <v>190350000</v>
      </c>
      <c r="G20" s="98">
        <f t="shared" si="2"/>
        <v>0</v>
      </c>
      <c r="H20" s="97">
        <v>250663</v>
      </c>
      <c r="I20" s="98">
        <f>G20+H20</f>
        <v>250663</v>
      </c>
      <c r="J20" s="96"/>
      <c r="K20" s="96"/>
      <c r="L20" s="96"/>
      <c r="M20" s="36"/>
      <c r="N20" s="37"/>
    </row>
    <row r="21" spans="1:14" ht="12" customHeight="1">
      <c r="A21" s="65"/>
      <c r="B21" s="7">
        <v>33166</v>
      </c>
      <c r="C21" s="21" t="s">
        <v>11</v>
      </c>
      <c r="D21" s="96"/>
      <c r="E21" s="97">
        <v>1373000</v>
      </c>
      <c r="F21" s="97">
        <v>1373000</v>
      </c>
      <c r="G21" s="98">
        <f t="shared" si="2"/>
        <v>0</v>
      </c>
      <c r="H21" s="97"/>
      <c r="I21" s="97"/>
      <c r="J21" s="96"/>
      <c r="K21" s="96"/>
      <c r="L21" s="96"/>
      <c r="M21" s="36"/>
      <c r="N21" s="37"/>
    </row>
    <row r="22" spans="1:14" ht="12" customHeight="1">
      <c r="A22" s="65"/>
      <c r="B22" s="7">
        <v>33122</v>
      </c>
      <c r="C22" s="21" t="s">
        <v>12</v>
      </c>
      <c r="D22" s="96"/>
      <c r="E22" s="97">
        <v>296700</v>
      </c>
      <c r="F22" s="97">
        <v>296700</v>
      </c>
      <c r="G22" s="98">
        <f t="shared" si="2"/>
        <v>0</v>
      </c>
      <c r="H22" s="97">
        <v>18405</v>
      </c>
      <c r="I22" s="98">
        <f>G22+H22</f>
        <v>18405</v>
      </c>
      <c r="J22" s="96"/>
      <c r="K22" s="96"/>
      <c r="L22" s="96"/>
      <c r="M22" s="36"/>
      <c r="N22" s="37"/>
    </row>
    <row r="23" spans="1:14" ht="12" customHeight="1">
      <c r="A23" s="65"/>
      <c r="B23" s="7">
        <v>33160</v>
      </c>
      <c r="C23" s="21" t="s">
        <v>13</v>
      </c>
      <c r="D23" s="96"/>
      <c r="E23" s="97">
        <v>297151</v>
      </c>
      <c r="F23" s="97">
        <v>297151</v>
      </c>
      <c r="G23" s="98">
        <f t="shared" si="2"/>
        <v>0</v>
      </c>
      <c r="H23" s="97">
        <v>72761</v>
      </c>
      <c r="I23" s="98">
        <f>G23+H23</f>
        <v>72761</v>
      </c>
      <c r="J23" s="96"/>
      <c r="K23" s="96"/>
      <c r="L23" s="96"/>
      <c r="M23" s="36"/>
      <c r="N23" s="37"/>
    </row>
    <row r="24" spans="1:14" ht="12" customHeight="1">
      <c r="A24" s="65"/>
      <c r="B24" s="7">
        <v>33018</v>
      </c>
      <c r="C24" s="48" t="s">
        <v>65</v>
      </c>
      <c r="D24" s="96"/>
      <c r="E24" s="97">
        <v>1092473</v>
      </c>
      <c r="F24" s="97">
        <v>1092473</v>
      </c>
      <c r="G24" s="98">
        <f>D24+E24-F24</f>
        <v>0</v>
      </c>
      <c r="H24" s="97"/>
      <c r="I24" s="97"/>
      <c r="J24" s="96"/>
      <c r="K24" s="96"/>
      <c r="L24" s="96"/>
      <c r="M24" s="36"/>
      <c r="N24" s="37"/>
    </row>
    <row r="25" spans="1:14" ht="12" customHeight="1">
      <c r="A25" s="65"/>
      <c r="B25" s="7">
        <v>33024</v>
      </c>
      <c r="C25" s="21" t="s">
        <v>73</v>
      </c>
      <c r="D25" s="96"/>
      <c r="E25" s="97">
        <v>143996</v>
      </c>
      <c r="F25" s="97">
        <v>143996</v>
      </c>
      <c r="G25" s="98">
        <f t="shared" si="2"/>
        <v>0</v>
      </c>
      <c r="H25" s="97"/>
      <c r="I25" s="97"/>
      <c r="J25" s="96"/>
      <c r="K25" s="96"/>
      <c r="L25" s="96"/>
      <c r="M25" s="36"/>
      <c r="N25" s="37"/>
    </row>
    <row r="26" spans="1:14" ht="12" customHeight="1">
      <c r="A26" s="65"/>
      <c r="B26" s="7">
        <v>33025</v>
      </c>
      <c r="C26" s="48" t="s">
        <v>72</v>
      </c>
      <c r="D26" s="96"/>
      <c r="E26" s="97">
        <v>330000</v>
      </c>
      <c r="F26" s="97">
        <v>330000</v>
      </c>
      <c r="G26" s="98">
        <f t="shared" si="2"/>
        <v>0</v>
      </c>
      <c r="H26" s="97"/>
      <c r="I26" s="97"/>
      <c r="J26" s="96"/>
      <c r="K26" s="96"/>
      <c r="L26" s="96"/>
      <c r="M26" s="36"/>
      <c r="N26" s="37"/>
    </row>
    <row r="27" spans="1:14" ht="12" customHeight="1">
      <c r="A27" s="65"/>
      <c r="B27" s="7">
        <v>33215</v>
      </c>
      <c r="C27" s="21" t="s">
        <v>71</v>
      </c>
      <c r="D27" s="96"/>
      <c r="E27" s="97">
        <v>5164880</v>
      </c>
      <c r="F27" s="97">
        <v>5164880</v>
      </c>
      <c r="G27" s="98">
        <f t="shared" si="2"/>
        <v>0</v>
      </c>
      <c r="H27" s="97"/>
      <c r="I27" s="97"/>
      <c r="J27" s="96"/>
      <c r="K27" s="96"/>
      <c r="L27" s="96"/>
      <c r="M27" s="36"/>
      <c r="N27" s="37"/>
    </row>
    <row r="28" spans="1:14" ht="12" customHeight="1">
      <c r="A28" s="65"/>
      <c r="B28" s="7">
        <v>33264</v>
      </c>
      <c r="C28" s="21" t="s">
        <v>126</v>
      </c>
      <c r="D28" s="96"/>
      <c r="E28" s="97">
        <v>200000</v>
      </c>
      <c r="F28" s="97">
        <v>200000</v>
      </c>
      <c r="G28" s="98">
        <f t="shared" si="2"/>
        <v>0</v>
      </c>
      <c r="H28" s="97"/>
      <c r="I28" s="97"/>
      <c r="J28" s="96"/>
      <c r="K28" s="96"/>
      <c r="L28" s="96"/>
      <c r="M28" s="36"/>
      <c r="N28" s="37"/>
    </row>
    <row r="29" spans="1:14" ht="12" customHeight="1">
      <c r="A29" s="65"/>
      <c r="B29" s="7">
        <v>33457</v>
      </c>
      <c r="C29" s="21" t="s">
        <v>66</v>
      </c>
      <c r="D29" s="96"/>
      <c r="E29" s="97">
        <v>5535417</v>
      </c>
      <c r="F29" s="97">
        <v>5535417</v>
      </c>
      <c r="G29" s="98">
        <f t="shared" si="2"/>
        <v>0</v>
      </c>
      <c r="H29" s="97">
        <v>15794.49</v>
      </c>
      <c r="I29" s="98">
        <f>G29+H29</f>
        <v>15794.49</v>
      </c>
      <c r="J29" s="96"/>
      <c r="K29" s="96"/>
      <c r="L29" s="96"/>
      <c r="M29" s="36"/>
      <c r="N29" s="37"/>
    </row>
    <row r="30" spans="1:14" ht="12" customHeight="1">
      <c r="A30" s="65"/>
      <c r="B30" s="7">
        <v>33034</v>
      </c>
      <c r="C30" s="21" t="s">
        <v>70</v>
      </c>
      <c r="D30" s="96"/>
      <c r="E30" s="97">
        <v>713908</v>
      </c>
      <c r="F30" s="97">
        <v>713908</v>
      </c>
      <c r="G30" s="98">
        <f t="shared" si="2"/>
        <v>0</v>
      </c>
      <c r="H30" s="97"/>
      <c r="I30" s="97"/>
      <c r="J30" s="96"/>
      <c r="K30" s="96"/>
      <c r="L30" s="96"/>
      <c r="M30" s="36"/>
      <c r="N30" s="37"/>
    </row>
    <row r="31" spans="1:14" ht="12" customHeight="1">
      <c r="A31" s="65"/>
      <c r="B31" s="7">
        <v>33038</v>
      </c>
      <c r="C31" s="21" t="s">
        <v>61</v>
      </c>
      <c r="D31" s="96"/>
      <c r="E31" s="97">
        <v>1316344</v>
      </c>
      <c r="F31" s="97">
        <v>1316344</v>
      </c>
      <c r="G31" s="98">
        <f t="shared" si="2"/>
        <v>0</v>
      </c>
      <c r="H31" s="97"/>
      <c r="I31" s="97"/>
      <c r="J31" s="96"/>
      <c r="K31" s="96"/>
      <c r="L31" s="96"/>
      <c r="M31" s="36"/>
      <c r="N31" s="37"/>
    </row>
    <row r="32" spans="1:14" ht="12" customHeight="1">
      <c r="A32" s="65"/>
      <c r="B32" s="7">
        <v>33040</v>
      </c>
      <c r="C32" s="21" t="s">
        <v>123</v>
      </c>
      <c r="D32" s="96"/>
      <c r="E32" s="97">
        <v>100000</v>
      </c>
      <c r="F32" s="97">
        <v>100000</v>
      </c>
      <c r="G32" s="98">
        <f t="shared" si="2"/>
        <v>0</v>
      </c>
      <c r="H32" s="97">
        <v>360</v>
      </c>
      <c r="I32" s="98">
        <f>G32+H32</f>
        <v>360</v>
      </c>
      <c r="J32" s="96"/>
      <c r="K32" s="96"/>
      <c r="L32" s="96"/>
      <c r="M32" s="36"/>
      <c r="N32" s="37"/>
    </row>
    <row r="33" spans="1:14" ht="12" customHeight="1">
      <c r="A33" s="65"/>
      <c r="B33" s="7">
        <v>33043</v>
      </c>
      <c r="C33" s="21" t="s">
        <v>124</v>
      </c>
      <c r="D33" s="96"/>
      <c r="E33" s="97">
        <v>80100</v>
      </c>
      <c r="F33" s="97">
        <v>80100</v>
      </c>
      <c r="G33" s="98">
        <f t="shared" si="2"/>
        <v>0</v>
      </c>
      <c r="H33" s="97"/>
      <c r="I33" s="97"/>
      <c r="J33" s="96"/>
      <c r="K33" s="96"/>
      <c r="L33" s="96"/>
      <c r="M33" s="36"/>
      <c r="N33" s="37"/>
    </row>
    <row r="34" spans="1:14" ht="12" customHeight="1">
      <c r="A34" s="65"/>
      <c r="B34" s="7">
        <v>33044</v>
      </c>
      <c r="C34" s="21" t="s">
        <v>122</v>
      </c>
      <c r="D34" s="96"/>
      <c r="E34" s="97">
        <v>502004</v>
      </c>
      <c r="F34" s="97">
        <v>502004</v>
      </c>
      <c r="G34" s="98">
        <f t="shared" si="2"/>
        <v>0</v>
      </c>
      <c r="H34" s="97">
        <v>10644.5</v>
      </c>
      <c r="I34" s="98">
        <f>G34+H34</f>
        <v>10644.5</v>
      </c>
      <c r="J34" s="96"/>
      <c r="K34" s="96"/>
      <c r="L34" s="96"/>
      <c r="M34" s="36"/>
      <c r="N34" s="37"/>
    </row>
    <row r="35" spans="1:14" ht="12" customHeight="1">
      <c r="A35" s="65"/>
      <c r="B35" s="7">
        <v>33046</v>
      </c>
      <c r="C35" s="21" t="s">
        <v>125</v>
      </c>
      <c r="D35" s="96"/>
      <c r="E35" s="97">
        <v>939990</v>
      </c>
      <c r="F35" s="97">
        <v>939990</v>
      </c>
      <c r="G35" s="98">
        <f t="shared" si="2"/>
        <v>0</v>
      </c>
      <c r="H35" s="97"/>
      <c r="I35" s="97"/>
      <c r="J35" s="96"/>
      <c r="K35" s="96"/>
      <c r="L35" s="96"/>
      <c r="M35" s="36"/>
      <c r="N35" s="37"/>
    </row>
    <row r="36" spans="1:14" ht="12" customHeight="1">
      <c r="A36" s="65"/>
      <c r="B36" s="7">
        <v>33435</v>
      </c>
      <c r="C36" s="21" t="s">
        <v>67</v>
      </c>
      <c r="D36" s="96"/>
      <c r="E36" s="97">
        <v>1292000</v>
      </c>
      <c r="F36" s="97">
        <v>1292000</v>
      </c>
      <c r="G36" s="98">
        <f t="shared" si="2"/>
        <v>0</v>
      </c>
      <c r="H36" s="97"/>
      <c r="I36" s="97"/>
      <c r="J36" s="96"/>
      <c r="K36" s="96"/>
      <c r="L36" s="96"/>
      <c r="M36" s="36"/>
      <c r="N36" s="37"/>
    </row>
    <row r="37" spans="1:14" ht="12" customHeight="1" hidden="1">
      <c r="A37" s="65"/>
      <c r="B37" s="7">
        <v>33123</v>
      </c>
      <c r="C37" s="21" t="s">
        <v>14</v>
      </c>
      <c r="D37" s="96"/>
      <c r="E37" s="97">
        <v>0</v>
      </c>
      <c r="F37" s="97">
        <v>0</v>
      </c>
      <c r="G37" s="98">
        <f t="shared" si="2"/>
        <v>0</v>
      </c>
      <c r="H37" s="97"/>
      <c r="I37" s="97"/>
      <c r="J37" s="96"/>
      <c r="K37" s="96"/>
      <c r="L37" s="96"/>
      <c r="M37" s="36"/>
      <c r="N37" s="37"/>
    </row>
    <row r="38" spans="1:14" ht="12" customHeight="1">
      <c r="A38" s="65"/>
      <c r="B38" s="7">
        <v>33031</v>
      </c>
      <c r="C38" s="21" t="s">
        <v>62</v>
      </c>
      <c r="D38" s="96"/>
      <c r="E38" s="97">
        <v>30858832</v>
      </c>
      <c r="F38" s="97">
        <v>30858832</v>
      </c>
      <c r="G38" s="98">
        <f t="shared" si="2"/>
        <v>0</v>
      </c>
      <c r="H38" s="97"/>
      <c r="I38" s="97"/>
      <c r="J38" s="96"/>
      <c r="K38" s="96"/>
      <c r="L38" s="96"/>
      <c r="M38" s="36"/>
      <c r="N38" s="37"/>
    </row>
    <row r="39" spans="1:14" ht="12" customHeight="1">
      <c r="A39" s="74"/>
      <c r="B39" s="7">
        <v>33019</v>
      </c>
      <c r="C39" s="21" t="s">
        <v>121</v>
      </c>
      <c r="D39" s="96"/>
      <c r="E39" s="97">
        <v>3699413.34</v>
      </c>
      <c r="F39" s="97">
        <v>3699413.34</v>
      </c>
      <c r="G39" s="98">
        <f t="shared" si="2"/>
        <v>0</v>
      </c>
      <c r="H39" s="97"/>
      <c r="I39" s="97"/>
      <c r="J39" s="96"/>
      <c r="K39" s="96"/>
      <c r="L39" s="96"/>
      <c r="M39" s="36"/>
      <c r="N39" s="37"/>
    </row>
    <row r="40" spans="1:14" ht="12" customHeight="1">
      <c r="A40" s="66">
        <v>2313800</v>
      </c>
      <c r="B40" s="7">
        <v>33910</v>
      </c>
      <c r="C40" s="48" t="s">
        <v>119</v>
      </c>
      <c r="D40" s="96"/>
      <c r="E40" s="97">
        <v>11567394.91</v>
      </c>
      <c r="F40" s="97">
        <f>11567394.91</f>
        <v>11567394.91</v>
      </c>
      <c r="G40" s="98">
        <f t="shared" si="2"/>
        <v>0</v>
      </c>
      <c r="H40" s="97"/>
      <c r="I40" s="97"/>
      <c r="J40" s="96"/>
      <c r="K40" s="96"/>
      <c r="L40" s="96"/>
      <c r="M40" s="36"/>
      <c r="N40" s="37"/>
    </row>
    <row r="41" spans="1:14" ht="12" customHeight="1">
      <c r="A41" s="66">
        <v>2313800</v>
      </c>
      <c r="B41" s="7">
        <v>33019</v>
      </c>
      <c r="C41" s="48" t="s">
        <v>120</v>
      </c>
      <c r="D41" s="96"/>
      <c r="E41" s="97">
        <v>19165994.09</v>
      </c>
      <c r="F41" s="97">
        <v>17598313.07</v>
      </c>
      <c r="G41" s="98">
        <f t="shared" si="2"/>
        <v>1567681.0199999996</v>
      </c>
      <c r="H41" s="97"/>
      <c r="I41" s="97"/>
      <c r="J41" s="96"/>
      <c r="K41" s="96">
        <v>1264.07</v>
      </c>
      <c r="L41" s="98">
        <f aca="true" t="shared" si="3" ref="L41:L60">G41-J41+K41</f>
        <v>1568945.0899999996</v>
      </c>
      <c r="M41" s="36"/>
      <c r="N41" s="37"/>
    </row>
    <row r="42" spans="1:14" ht="12" customHeight="1" thickBot="1">
      <c r="A42" s="66">
        <v>2313000</v>
      </c>
      <c r="B42" s="63">
        <v>33037</v>
      </c>
      <c r="C42" s="89" t="s">
        <v>79</v>
      </c>
      <c r="D42" s="109">
        <v>1791010.48</v>
      </c>
      <c r="E42" s="109">
        <v>746581</v>
      </c>
      <c r="F42" s="109">
        <v>1001888.7</v>
      </c>
      <c r="G42" s="109">
        <f t="shared" si="2"/>
        <v>1535702.78</v>
      </c>
      <c r="H42" s="110"/>
      <c r="I42" s="110"/>
      <c r="J42" s="124"/>
      <c r="K42" s="109">
        <v>25852.36</v>
      </c>
      <c r="L42" s="109">
        <f t="shared" si="3"/>
        <v>1561555.1400000001</v>
      </c>
      <c r="M42" s="18"/>
      <c r="N42" s="16"/>
    </row>
    <row r="43" spans="1:14" ht="12" customHeight="1">
      <c r="A43" s="66">
        <v>2313000</v>
      </c>
      <c r="B43" s="63">
        <v>33939</v>
      </c>
      <c r="C43" s="88" t="s">
        <v>97</v>
      </c>
      <c r="D43" s="111">
        <v>23144790</v>
      </c>
      <c r="E43" s="111">
        <v>16889556</v>
      </c>
      <c r="F43" s="111">
        <v>22738585.7</v>
      </c>
      <c r="G43" s="111">
        <f t="shared" si="2"/>
        <v>17295760.3</v>
      </c>
      <c r="H43" s="112"/>
      <c r="I43" s="112"/>
      <c r="J43" s="123"/>
      <c r="K43" s="111"/>
      <c r="L43" s="111">
        <f t="shared" si="3"/>
        <v>17295760.3</v>
      </c>
      <c r="M43" s="18"/>
      <c r="N43" s="16"/>
    </row>
    <row r="44" spans="1:14" ht="12" customHeight="1">
      <c r="A44" s="63">
        <v>2312100</v>
      </c>
      <c r="B44" s="63">
        <v>33030</v>
      </c>
      <c r="C44" s="46" t="s">
        <v>87</v>
      </c>
      <c r="D44" s="98">
        <v>25172323.24</v>
      </c>
      <c r="E44" s="98">
        <v>55125788.11</v>
      </c>
      <c r="F44" s="98">
        <v>47095271.89</v>
      </c>
      <c r="G44" s="98">
        <f t="shared" si="2"/>
        <v>33202839.459999993</v>
      </c>
      <c r="H44" s="97"/>
      <c r="I44" s="97"/>
      <c r="J44" s="98"/>
      <c r="K44" s="98">
        <f>44707.02+24339.69</f>
        <v>69046.70999999999</v>
      </c>
      <c r="L44" s="98">
        <f t="shared" si="3"/>
        <v>33271886.169999994</v>
      </c>
      <c r="M44" s="18"/>
      <c r="N44" s="16"/>
    </row>
    <row r="45" spans="1:14" ht="12" customHeight="1">
      <c r="A45" s="63">
        <v>2312100</v>
      </c>
      <c r="B45" s="63">
        <v>33926</v>
      </c>
      <c r="C45" s="46" t="s">
        <v>88</v>
      </c>
      <c r="D45" s="98">
        <v>353870</v>
      </c>
      <c r="E45" s="98">
        <v>169050.8</v>
      </c>
      <c r="F45" s="98">
        <v>120640</v>
      </c>
      <c r="G45" s="98">
        <f t="shared" si="2"/>
        <v>402280.8</v>
      </c>
      <c r="H45" s="97"/>
      <c r="I45" s="97"/>
      <c r="J45" s="98"/>
      <c r="K45" s="98">
        <v>789762</v>
      </c>
      <c r="L45" s="98">
        <f t="shared" si="3"/>
        <v>1192042.8</v>
      </c>
      <c r="M45" s="18"/>
      <c r="N45" s="16"/>
    </row>
    <row r="46" spans="1:14" ht="12" customHeight="1">
      <c r="A46" s="63">
        <v>2312200</v>
      </c>
      <c r="B46" s="63">
        <v>33030</v>
      </c>
      <c r="C46" s="88" t="s">
        <v>80</v>
      </c>
      <c r="D46" s="111">
        <v>7140011.31</v>
      </c>
      <c r="E46" s="111">
        <v>18379369.84</v>
      </c>
      <c r="F46" s="111">
        <v>15570737.01</v>
      </c>
      <c r="G46" s="111">
        <f t="shared" si="2"/>
        <v>9948644.139999999</v>
      </c>
      <c r="H46" s="112"/>
      <c r="I46" s="112"/>
      <c r="J46" s="111"/>
      <c r="K46" s="111">
        <v>7078.65</v>
      </c>
      <c r="L46" s="111">
        <f t="shared" si="3"/>
        <v>9955722.79</v>
      </c>
      <c r="M46" s="18"/>
      <c r="N46" s="16"/>
    </row>
    <row r="47" spans="1:14" ht="12" customHeight="1">
      <c r="A47" s="63">
        <v>2312200</v>
      </c>
      <c r="B47" s="63">
        <v>33926</v>
      </c>
      <c r="C47" s="46" t="s">
        <v>81</v>
      </c>
      <c r="D47" s="98">
        <v>2372</v>
      </c>
      <c r="E47" s="98"/>
      <c r="F47" s="98"/>
      <c r="G47" s="98">
        <f t="shared" si="2"/>
        <v>2372</v>
      </c>
      <c r="H47" s="97"/>
      <c r="I47" s="97"/>
      <c r="J47" s="98"/>
      <c r="K47" s="98"/>
      <c r="L47" s="98">
        <f t="shared" si="3"/>
        <v>2372</v>
      </c>
      <c r="M47" s="18"/>
      <c r="N47" s="16"/>
    </row>
    <row r="48" spans="1:14" ht="12" customHeight="1">
      <c r="A48" s="63">
        <v>2312300</v>
      </c>
      <c r="B48" s="63">
        <v>33030</v>
      </c>
      <c r="C48" s="46" t="s">
        <v>82</v>
      </c>
      <c r="D48" s="98">
        <v>10291366.57</v>
      </c>
      <c r="E48" s="98">
        <v>21147557.85</v>
      </c>
      <c r="F48" s="98">
        <v>16345674.25</v>
      </c>
      <c r="G48" s="98">
        <f t="shared" si="2"/>
        <v>15093250.170000002</v>
      </c>
      <c r="H48" s="97"/>
      <c r="I48" s="97"/>
      <c r="J48" s="98"/>
      <c r="K48" s="98">
        <f>10193.28+68988</f>
        <v>79181.28</v>
      </c>
      <c r="L48" s="98">
        <f t="shared" si="3"/>
        <v>15172431.450000001</v>
      </c>
      <c r="M48" s="18"/>
      <c r="N48" s="16"/>
    </row>
    <row r="49" spans="1:14" ht="12" customHeight="1">
      <c r="A49" s="63">
        <v>2312300</v>
      </c>
      <c r="B49" s="63">
        <v>33926</v>
      </c>
      <c r="C49" s="46" t="s">
        <v>83</v>
      </c>
      <c r="D49" s="98">
        <v>59000</v>
      </c>
      <c r="E49" s="98"/>
      <c r="F49" s="98">
        <v>58988</v>
      </c>
      <c r="G49" s="98">
        <f t="shared" si="2"/>
        <v>12</v>
      </c>
      <c r="H49" s="97"/>
      <c r="I49" s="97"/>
      <c r="J49" s="98"/>
      <c r="K49" s="98">
        <v>13158.4</v>
      </c>
      <c r="L49" s="98">
        <f t="shared" si="3"/>
        <v>13170.4</v>
      </c>
      <c r="M49" s="18"/>
      <c r="N49" s="16"/>
    </row>
    <row r="50" spans="1:14" ht="12" customHeight="1">
      <c r="A50" s="63">
        <v>2311500</v>
      </c>
      <c r="B50" s="63">
        <v>33007</v>
      </c>
      <c r="C50" s="49" t="s">
        <v>84</v>
      </c>
      <c r="D50" s="98">
        <v>8.44</v>
      </c>
      <c r="E50" s="98">
        <v>232332.45</v>
      </c>
      <c r="F50" s="98">
        <v>70059</v>
      </c>
      <c r="G50" s="98">
        <f t="shared" si="2"/>
        <v>162281.89</v>
      </c>
      <c r="H50" s="97"/>
      <c r="I50" s="97"/>
      <c r="J50" s="98"/>
      <c r="K50" s="98">
        <v>71.29</v>
      </c>
      <c r="L50" s="98">
        <f t="shared" si="3"/>
        <v>162353.18000000002</v>
      </c>
      <c r="M50" s="18"/>
      <c r="N50" s="16"/>
    </row>
    <row r="51" spans="1:14" ht="12" customHeight="1">
      <c r="A51" s="63">
        <v>2313500</v>
      </c>
      <c r="B51" s="63">
        <v>33007</v>
      </c>
      <c r="C51" s="49" t="s">
        <v>85</v>
      </c>
      <c r="D51" s="98">
        <v>553248.68</v>
      </c>
      <c r="E51" s="98">
        <v>6643422.48</v>
      </c>
      <c r="F51" s="98">
        <f>3861603.68+38354</f>
        <v>3899957.68</v>
      </c>
      <c r="G51" s="98">
        <f t="shared" si="2"/>
        <v>3296713.48</v>
      </c>
      <c r="H51" s="97"/>
      <c r="I51" s="97"/>
      <c r="J51" s="98"/>
      <c r="K51" s="98">
        <f>2186.97</f>
        <v>2186.97</v>
      </c>
      <c r="L51" s="98">
        <f t="shared" si="3"/>
        <v>3298900.45</v>
      </c>
      <c r="M51" s="18"/>
      <c r="N51" s="16"/>
    </row>
    <row r="52" spans="1:14" ht="12" customHeight="1">
      <c r="A52" s="63">
        <v>2313600</v>
      </c>
      <c r="B52" s="63">
        <v>33007</v>
      </c>
      <c r="C52" s="49" t="s">
        <v>86</v>
      </c>
      <c r="D52" s="98">
        <v>82768.2</v>
      </c>
      <c r="E52" s="98">
        <v>97549.49</v>
      </c>
      <c r="F52" s="98">
        <v>68600</v>
      </c>
      <c r="G52" s="98">
        <f t="shared" si="2"/>
        <v>111717.69</v>
      </c>
      <c r="H52" s="97"/>
      <c r="I52" s="97"/>
      <c r="J52" s="98"/>
      <c r="K52" s="98">
        <v>96.13</v>
      </c>
      <c r="L52" s="98">
        <f t="shared" si="3"/>
        <v>111813.82</v>
      </c>
      <c r="M52" s="18"/>
      <c r="N52" s="16"/>
    </row>
    <row r="53" spans="1:14" ht="12" customHeight="1">
      <c r="A53" s="7">
        <v>2314000</v>
      </c>
      <c r="B53" s="7">
        <v>33006</v>
      </c>
      <c r="C53" s="46" t="s">
        <v>89</v>
      </c>
      <c r="D53" s="98">
        <v>2229876.95</v>
      </c>
      <c r="E53" s="98"/>
      <c r="F53" s="98">
        <v>116004</v>
      </c>
      <c r="G53" s="98">
        <f t="shared" si="2"/>
        <v>2113872.95</v>
      </c>
      <c r="H53" s="97"/>
      <c r="I53" s="97"/>
      <c r="J53" s="98"/>
      <c r="K53" s="98"/>
      <c r="L53" s="98">
        <f t="shared" si="3"/>
        <v>2113872.95</v>
      </c>
      <c r="M53" s="18"/>
      <c r="N53" s="16"/>
    </row>
    <row r="54" spans="1:14" ht="12" customHeight="1">
      <c r="A54" s="7"/>
      <c r="B54" s="7">
        <v>33006</v>
      </c>
      <c r="C54" s="46" t="s">
        <v>90</v>
      </c>
      <c r="D54" s="98">
        <v>15841859.38</v>
      </c>
      <c r="E54" s="98"/>
      <c r="F54" s="98">
        <v>1969022.87</v>
      </c>
      <c r="G54" s="98">
        <f t="shared" si="2"/>
        <v>13872836.510000002</v>
      </c>
      <c r="H54" s="97"/>
      <c r="I54" s="97"/>
      <c r="J54" s="98"/>
      <c r="K54" s="98">
        <f>14774.02+191645.06</f>
        <v>206419.08</v>
      </c>
      <c r="L54" s="98">
        <f t="shared" si="3"/>
        <v>14079255.590000002</v>
      </c>
      <c r="M54" s="18"/>
      <c r="N54" s="16"/>
    </row>
    <row r="55" spans="1:14" ht="12" customHeight="1">
      <c r="A55" s="7">
        <v>2314100</v>
      </c>
      <c r="B55" s="7">
        <v>33006</v>
      </c>
      <c r="C55" s="46" t="s">
        <v>91</v>
      </c>
      <c r="D55" s="98">
        <v>1732875.89</v>
      </c>
      <c r="E55" s="98"/>
      <c r="F55" s="98"/>
      <c r="G55" s="98">
        <f t="shared" si="2"/>
        <v>1732875.89</v>
      </c>
      <c r="H55" s="97"/>
      <c r="I55" s="97"/>
      <c r="J55" s="98"/>
      <c r="K55" s="98"/>
      <c r="L55" s="98">
        <f t="shared" si="3"/>
        <v>1732875.89</v>
      </c>
      <c r="M55" s="18"/>
      <c r="N55" s="16"/>
    </row>
    <row r="56" spans="1:14" ht="12" customHeight="1">
      <c r="A56" s="7"/>
      <c r="B56" s="7">
        <v>33006</v>
      </c>
      <c r="C56" s="46" t="s">
        <v>92</v>
      </c>
      <c r="D56" s="98">
        <v>4062239.04</v>
      </c>
      <c r="E56" s="98"/>
      <c r="F56" s="98">
        <v>234396.55</v>
      </c>
      <c r="G56" s="98">
        <f t="shared" si="2"/>
        <v>3827842.49</v>
      </c>
      <c r="H56" s="97"/>
      <c r="I56" s="97"/>
      <c r="J56" s="98"/>
      <c r="K56" s="98">
        <v>5000.95</v>
      </c>
      <c r="L56" s="98">
        <f t="shared" si="3"/>
        <v>3832843.4400000004</v>
      </c>
      <c r="M56" s="18"/>
      <c r="N56" s="16"/>
    </row>
    <row r="57" spans="1:14" ht="12" customHeight="1">
      <c r="A57" s="7">
        <v>2314200</v>
      </c>
      <c r="B57" s="7">
        <v>33006</v>
      </c>
      <c r="C57" s="46" t="s">
        <v>93</v>
      </c>
      <c r="D57" s="98">
        <v>1789902</v>
      </c>
      <c r="E57" s="98"/>
      <c r="F57" s="98"/>
      <c r="G57" s="98">
        <f t="shared" si="2"/>
        <v>1789902</v>
      </c>
      <c r="H57" s="97"/>
      <c r="I57" s="97"/>
      <c r="J57" s="98"/>
      <c r="K57" s="98">
        <v>180646</v>
      </c>
      <c r="L57" s="98">
        <f t="shared" si="3"/>
        <v>1970548</v>
      </c>
      <c r="M57" s="18"/>
      <c r="N57" s="16"/>
    </row>
    <row r="58" spans="1:14" ht="12" customHeight="1">
      <c r="A58" s="7"/>
      <c r="B58" s="7">
        <v>33006</v>
      </c>
      <c r="C58" s="46" t="s">
        <v>94</v>
      </c>
      <c r="D58" s="98">
        <v>19690074.74</v>
      </c>
      <c r="E58" s="98"/>
      <c r="F58" s="98">
        <v>5896916.51</v>
      </c>
      <c r="G58" s="98">
        <f t="shared" si="2"/>
        <v>13793158.229999999</v>
      </c>
      <c r="H58" s="97"/>
      <c r="I58" s="97"/>
      <c r="J58" s="98"/>
      <c r="K58" s="98">
        <f>15686.04+579268</f>
        <v>594954.04</v>
      </c>
      <c r="L58" s="98">
        <f t="shared" si="3"/>
        <v>14388112.27</v>
      </c>
      <c r="M58" s="18"/>
      <c r="N58" s="16"/>
    </row>
    <row r="59" spans="1:14" ht="12" customHeight="1">
      <c r="A59" s="7">
        <v>2315100</v>
      </c>
      <c r="B59" s="7">
        <v>33887</v>
      </c>
      <c r="C59" s="46" t="s">
        <v>95</v>
      </c>
      <c r="D59" s="98">
        <v>1255177</v>
      </c>
      <c r="E59" s="98"/>
      <c r="F59" s="98">
        <v>310000</v>
      </c>
      <c r="G59" s="98">
        <f t="shared" si="2"/>
        <v>945177</v>
      </c>
      <c r="H59" s="97"/>
      <c r="I59" s="97"/>
      <c r="J59" s="98"/>
      <c r="K59" s="98">
        <v>62964</v>
      </c>
      <c r="L59" s="98">
        <f t="shared" si="3"/>
        <v>1008141</v>
      </c>
      <c r="M59" s="18"/>
      <c r="N59" s="16"/>
    </row>
    <row r="60" spans="1:14" ht="12" customHeight="1" thickBot="1">
      <c r="A60" s="7"/>
      <c r="B60" s="7">
        <v>33012</v>
      </c>
      <c r="C60" s="46" t="s">
        <v>96</v>
      </c>
      <c r="D60" s="101">
        <v>7795916.83</v>
      </c>
      <c r="E60" s="101">
        <v>74110988.97</v>
      </c>
      <c r="F60" s="101">
        <v>45668812.11</v>
      </c>
      <c r="G60" s="101">
        <f t="shared" si="2"/>
        <v>36238093.69</v>
      </c>
      <c r="H60" s="100"/>
      <c r="I60" s="100"/>
      <c r="J60" s="101"/>
      <c r="K60" s="101">
        <f>31031.76+742844.38</f>
        <v>773876.14</v>
      </c>
      <c r="L60" s="101">
        <f t="shared" si="3"/>
        <v>37011969.83</v>
      </c>
      <c r="M60" s="31"/>
      <c r="N60" s="33"/>
    </row>
    <row r="61" spans="1:14" ht="15" customHeight="1" thickBot="1">
      <c r="A61" s="65"/>
      <c r="B61" s="66"/>
      <c r="C61" s="68" t="s">
        <v>15</v>
      </c>
      <c r="D61" s="102">
        <f aca="true" t="shared" si="4" ref="D61:L61">SUM(D19:D60)</f>
        <v>122988690.75</v>
      </c>
      <c r="E61" s="102">
        <f t="shared" si="4"/>
        <v>4768050794.33</v>
      </c>
      <c r="F61" s="102">
        <f t="shared" si="4"/>
        <v>4734106470.59</v>
      </c>
      <c r="G61" s="102">
        <f t="shared" si="4"/>
        <v>156933014.49</v>
      </c>
      <c r="H61" s="102">
        <f t="shared" si="4"/>
        <v>515229.29</v>
      </c>
      <c r="I61" s="102">
        <f t="shared" si="4"/>
        <v>515229.29</v>
      </c>
      <c r="J61" s="102">
        <f t="shared" si="4"/>
        <v>0</v>
      </c>
      <c r="K61" s="102">
        <f t="shared" si="4"/>
        <v>2811558.0700000003</v>
      </c>
      <c r="L61" s="102">
        <f t="shared" si="4"/>
        <v>159744572.56</v>
      </c>
      <c r="M61" s="69">
        <f>SUM(M19:M60)</f>
        <v>0</v>
      </c>
      <c r="N61" s="70">
        <f>SUM(N19:N60)</f>
        <v>0</v>
      </c>
    </row>
    <row r="62" spans="1:14" ht="12" customHeight="1">
      <c r="A62" s="65"/>
      <c r="B62" s="66"/>
      <c r="C62" s="28"/>
      <c r="D62" s="103"/>
      <c r="E62" s="104"/>
      <c r="F62" s="104"/>
      <c r="G62" s="104"/>
      <c r="H62" s="104"/>
      <c r="I62" s="104"/>
      <c r="J62" s="105"/>
      <c r="K62" s="105"/>
      <c r="L62" s="103"/>
      <c r="M62" s="29"/>
      <c r="N62" s="30"/>
    </row>
    <row r="63" spans="1:14" ht="12" customHeight="1">
      <c r="A63" s="65"/>
      <c r="B63" s="66"/>
      <c r="C63" s="24" t="s">
        <v>16</v>
      </c>
      <c r="D63" s="106"/>
      <c r="E63" s="107"/>
      <c r="F63" s="107"/>
      <c r="G63" s="107"/>
      <c r="H63" s="107"/>
      <c r="I63" s="107"/>
      <c r="J63" s="108"/>
      <c r="K63" s="108"/>
      <c r="L63" s="106"/>
      <c r="M63" s="17"/>
      <c r="N63" s="15"/>
    </row>
    <row r="64" spans="1:14" ht="12" customHeight="1">
      <c r="A64" s="65"/>
      <c r="B64" s="66">
        <v>34053</v>
      </c>
      <c r="C64" s="46" t="s">
        <v>140</v>
      </c>
      <c r="D64" s="113"/>
      <c r="E64" s="97">
        <v>399000</v>
      </c>
      <c r="F64" s="97">
        <v>399000</v>
      </c>
      <c r="G64" s="98">
        <f>D64+E64-F64</f>
        <v>0</v>
      </c>
      <c r="H64" s="97"/>
      <c r="I64" s="97"/>
      <c r="J64" s="113"/>
      <c r="K64" s="113"/>
      <c r="L64" s="113"/>
      <c r="M64" s="40"/>
      <c r="N64" s="41"/>
    </row>
    <row r="65" spans="1:14" ht="12" customHeight="1">
      <c r="A65" s="65"/>
      <c r="B65" s="66">
        <v>34070</v>
      </c>
      <c r="C65" s="21" t="s">
        <v>68</v>
      </c>
      <c r="D65" s="113"/>
      <c r="E65" s="97">
        <v>427000</v>
      </c>
      <c r="F65" s="97">
        <v>427000</v>
      </c>
      <c r="G65" s="98">
        <f>D65+E65-F65</f>
        <v>0</v>
      </c>
      <c r="H65" s="97"/>
      <c r="I65" s="97"/>
      <c r="J65" s="113"/>
      <c r="K65" s="113"/>
      <c r="L65" s="113"/>
      <c r="M65" s="40"/>
      <c r="N65" s="41"/>
    </row>
    <row r="66" spans="1:14" ht="12" customHeight="1" hidden="1">
      <c r="A66" s="65"/>
      <c r="B66" s="66">
        <v>34006</v>
      </c>
      <c r="C66" s="21" t="s">
        <v>63</v>
      </c>
      <c r="D66" s="113"/>
      <c r="E66" s="97"/>
      <c r="F66" s="97"/>
      <c r="G66" s="98">
        <f>D66+E66-F66</f>
        <v>0</v>
      </c>
      <c r="H66" s="97"/>
      <c r="I66" s="97"/>
      <c r="J66" s="113"/>
      <c r="K66" s="113"/>
      <c r="L66" s="113"/>
      <c r="M66" s="40"/>
      <c r="N66" s="41"/>
    </row>
    <row r="67" spans="1:14" ht="12" customHeight="1" thickBot="1">
      <c r="A67" s="65"/>
      <c r="B67" s="66">
        <v>34544</v>
      </c>
      <c r="C67" s="46" t="s">
        <v>141</v>
      </c>
      <c r="D67" s="114"/>
      <c r="E67" s="115">
        <v>175000</v>
      </c>
      <c r="F67" s="115">
        <v>175000</v>
      </c>
      <c r="G67" s="98">
        <f>D67+E67-F67</f>
        <v>0</v>
      </c>
      <c r="H67" s="115"/>
      <c r="I67" s="115"/>
      <c r="J67" s="114"/>
      <c r="K67" s="114"/>
      <c r="L67" s="114"/>
      <c r="M67" s="76"/>
      <c r="N67" s="77"/>
    </row>
    <row r="68" spans="1:14" ht="15" customHeight="1" thickBot="1">
      <c r="A68" s="65"/>
      <c r="B68" s="66"/>
      <c r="C68" s="68" t="s">
        <v>17</v>
      </c>
      <c r="D68" s="102">
        <f>SUM(D64:D67)</f>
        <v>0</v>
      </c>
      <c r="E68" s="102">
        <f aca="true" t="shared" si="5" ref="E68:N68">SUM(E64:E67)</f>
        <v>1001000</v>
      </c>
      <c r="F68" s="102">
        <f t="shared" si="5"/>
        <v>1001000</v>
      </c>
      <c r="G68" s="102">
        <f t="shared" si="5"/>
        <v>0</v>
      </c>
      <c r="H68" s="102">
        <f t="shared" si="5"/>
        <v>0</v>
      </c>
      <c r="I68" s="102">
        <f t="shared" si="5"/>
        <v>0</v>
      </c>
      <c r="J68" s="102">
        <f t="shared" si="5"/>
        <v>0</v>
      </c>
      <c r="K68" s="102">
        <f t="shared" si="5"/>
        <v>0</v>
      </c>
      <c r="L68" s="102">
        <f t="shared" si="5"/>
        <v>0</v>
      </c>
      <c r="M68" s="69">
        <f t="shared" si="5"/>
        <v>0</v>
      </c>
      <c r="N68" s="84">
        <f t="shared" si="5"/>
        <v>0</v>
      </c>
    </row>
    <row r="69" spans="1:14" ht="12" customHeight="1">
      <c r="A69" s="65"/>
      <c r="B69" s="66"/>
      <c r="C69" s="32"/>
      <c r="D69" s="103"/>
      <c r="E69" s="104"/>
      <c r="F69" s="104"/>
      <c r="G69" s="104"/>
      <c r="H69" s="104"/>
      <c r="I69" s="104"/>
      <c r="J69" s="105"/>
      <c r="K69" s="105"/>
      <c r="L69" s="103"/>
      <c r="M69" s="29"/>
      <c r="N69" s="30"/>
    </row>
    <row r="70" spans="1:14" ht="12" customHeight="1">
      <c r="A70" s="65"/>
      <c r="B70" s="66"/>
      <c r="C70" s="24" t="s">
        <v>18</v>
      </c>
      <c r="D70" s="106"/>
      <c r="E70" s="107"/>
      <c r="F70" s="107"/>
      <c r="G70" s="107"/>
      <c r="H70" s="107"/>
      <c r="I70" s="107"/>
      <c r="J70" s="108"/>
      <c r="K70" s="108"/>
      <c r="L70" s="106"/>
      <c r="M70" s="17"/>
      <c r="N70" s="15"/>
    </row>
    <row r="71" spans="1:14" ht="12" customHeight="1">
      <c r="A71" s="66">
        <v>2315200</v>
      </c>
      <c r="B71" s="7">
        <v>17007</v>
      </c>
      <c r="C71" s="46" t="s">
        <v>3</v>
      </c>
      <c r="D71" s="98">
        <v>2766.39</v>
      </c>
      <c r="E71" s="98">
        <v>17733.68</v>
      </c>
      <c r="F71" s="98">
        <v>18741.32</v>
      </c>
      <c r="G71" s="98">
        <f>D71+E71-F71</f>
        <v>1758.75</v>
      </c>
      <c r="H71" s="116"/>
      <c r="I71" s="116"/>
      <c r="J71" s="113"/>
      <c r="K71" s="96">
        <v>10.99</v>
      </c>
      <c r="L71" s="98">
        <f>G71-J71+K71</f>
        <v>1769.74</v>
      </c>
      <c r="M71" s="18"/>
      <c r="N71" s="16"/>
    </row>
    <row r="72" spans="1:14" ht="12" customHeight="1">
      <c r="A72" s="66">
        <v>2312400</v>
      </c>
      <c r="B72" s="7">
        <v>17007</v>
      </c>
      <c r="C72" s="46" t="s">
        <v>161</v>
      </c>
      <c r="D72" s="98"/>
      <c r="E72" s="98">
        <v>33794.19</v>
      </c>
      <c r="F72" s="98"/>
      <c r="G72" s="98">
        <f>D72+E72-F72</f>
        <v>33794.19</v>
      </c>
      <c r="H72" s="116"/>
      <c r="I72" s="116"/>
      <c r="J72" s="113"/>
      <c r="K72" s="113"/>
      <c r="L72" s="98"/>
      <c r="M72" s="18"/>
      <c r="N72" s="16"/>
    </row>
    <row r="73" spans="1:14" ht="12" customHeight="1">
      <c r="A73" s="66">
        <v>2312500</v>
      </c>
      <c r="B73" s="7">
        <v>17007</v>
      </c>
      <c r="C73" s="46" t="s">
        <v>130</v>
      </c>
      <c r="D73" s="98"/>
      <c r="E73" s="98">
        <v>6048.45</v>
      </c>
      <c r="F73" s="98">
        <v>6048.45</v>
      </c>
      <c r="G73" s="98">
        <f>D73+E73-F73</f>
        <v>0</v>
      </c>
      <c r="H73" s="116"/>
      <c r="I73" s="116"/>
      <c r="J73" s="113"/>
      <c r="K73" s="113"/>
      <c r="L73" s="98"/>
      <c r="M73" s="18"/>
      <c r="N73" s="16"/>
    </row>
    <row r="74" spans="1:14" ht="12" customHeight="1">
      <c r="A74" s="66"/>
      <c r="B74" s="75">
        <v>17003.17871</v>
      </c>
      <c r="C74" s="46" t="s">
        <v>131</v>
      </c>
      <c r="D74" s="101"/>
      <c r="E74" s="101">
        <v>2721679</v>
      </c>
      <c r="F74" s="101"/>
      <c r="G74" s="98">
        <f>D74+E74-F74</f>
        <v>2721679</v>
      </c>
      <c r="H74" s="117"/>
      <c r="I74" s="117"/>
      <c r="J74" s="118"/>
      <c r="K74" s="118"/>
      <c r="L74" s="101"/>
      <c r="M74" s="31"/>
      <c r="N74" s="33"/>
    </row>
    <row r="75" spans="1:14" ht="12" customHeight="1" thickBot="1">
      <c r="A75" s="65"/>
      <c r="B75" s="75">
        <v>17003.17871</v>
      </c>
      <c r="C75" s="46" t="s">
        <v>132</v>
      </c>
      <c r="D75" s="118"/>
      <c r="E75" s="100">
        <v>25945399</v>
      </c>
      <c r="F75" s="117"/>
      <c r="G75" s="98">
        <f>D75+E75-F75</f>
        <v>25945399</v>
      </c>
      <c r="H75" s="117"/>
      <c r="I75" s="117"/>
      <c r="J75" s="118"/>
      <c r="K75" s="118"/>
      <c r="L75" s="118"/>
      <c r="M75" s="42"/>
      <c r="N75" s="39"/>
    </row>
    <row r="76" spans="1:14" ht="15" customHeight="1" thickBot="1">
      <c r="A76" s="65"/>
      <c r="B76" s="66"/>
      <c r="C76" s="68" t="s">
        <v>19</v>
      </c>
      <c r="D76" s="102">
        <f>SUM(D71:D75)</f>
        <v>2766.39</v>
      </c>
      <c r="E76" s="102">
        <f aca="true" t="shared" si="6" ref="E76:N76">SUM(E71:E75)</f>
        <v>28724654.32</v>
      </c>
      <c r="F76" s="102">
        <f t="shared" si="6"/>
        <v>24789.77</v>
      </c>
      <c r="G76" s="102">
        <f t="shared" si="6"/>
        <v>28702630.94</v>
      </c>
      <c r="H76" s="102">
        <f t="shared" si="6"/>
        <v>0</v>
      </c>
      <c r="I76" s="102">
        <f t="shared" si="6"/>
        <v>0</v>
      </c>
      <c r="J76" s="102">
        <f t="shared" si="6"/>
        <v>0</v>
      </c>
      <c r="K76" s="102">
        <f t="shared" si="6"/>
        <v>10.99</v>
      </c>
      <c r="L76" s="102">
        <f t="shared" si="6"/>
        <v>1769.74</v>
      </c>
      <c r="M76" s="69">
        <f t="shared" si="6"/>
        <v>0</v>
      </c>
      <c r="N76" s="84">
        <f t="shared" si="6"/>
        <v>0</v>
      </c>
    </row>
    <row r="77" spans="1:14" ht="12" customHeight="1">
      <c r="A77" s="65"/>
      <c r="B77" s="66"/>
      <c r="C77" s="32"/>
      <c r="D77" s="119"/>
      <c r="E77" s="120"/>
      <c r="F77" s="120"/>
      <c r="G77" s="120"/>
      <c r="H77" s="120"/>
      <c r="I77" s="120"/>
      <c r="J77" s="119"/>
      <c r="K77" s="119"/>
      <c r="L77" s="119"/>
      <c r="M77" s="44"/>
      <c r="N77" s="45"/>
    </row>
    <row r="78" spans="1:14" ht="12" customHeight="1" hidden="1">
      <c r="A78" s="65"/>
      <c r="B78" s="66"/>
      <c r="C78" s="19" t="s">
        <v>20</v>
      </c>
      <c r="D78" s="113"/>
      <c r="E78" s="116"/>
      <c r="F78" s="116"/>
      <c r="G78" s="116"/>
      <c r="H78" s="116"/>
      <c r="I78" s="116"/>
      <c r="J78" s="113"/>
      <c r="K78" s="113"/>
      <c r="L78" s="113"/>
      <c r="M78" s="40"/>
      <c r="N78" s="41"/>
    </row>
    <row r="79" spans="1:14" ht="12" customHeight="1" hidden="1">
      <c r="A79" s="65"/>
      <c r="B79" s="66"/>
      <c r="C79" s="20" t="s">
        <v>21</v>
      </c>
      <c r="D79" s="113"/>
      <c r="E79" s="116"/>
      <c r="F79" s="116"/>
      <c r="G79" s="116"/>
      <c r="H79" s="116"/>
      <c r="I79" s="116"/>
      <c r="J79" s="113"/>
      <c r="K79" s="113"/>
      <c r="L79" s="113"/>
      <c r="M79" s="40"/>
      <c r="N79" s="41"/>
    </row>
    <row r="80" spans="1:14" ht="12" customHeight="1" hidden="1" thickBot="1">
      <c r="A80" s="65"/>
      <c r="B80" s="66"/>
      <c r="C80" s="22" t="s">
        <v>22</v>
      </c>
      <c r="D80" s="113"/>
      <c r="E80" s="116"/>
      <c r="F80" s="116"/>
      <c r="G80" s="116"/>
      <c r="H80" s="116"/>
      <c r="I80" s="116"/>
      <c r="J80" s="113"/>
      <c r="K80" s="113"/>
      <c r="L80" s="113"/>
      <c r="M80" s="40"/>
      <c r="N80" s="41"/>
    </row>
    <row r="81" spans="1:14" ht="12" customHeight="1" hidden="1">
      <c r="A81" s="65"/>
      <c r="B81" s="66"/>
      <c r="C81" s="19"/>
      <c r="D81" s="113"/>
      <c r="E81" s="116"/>
      <c r="F81" s="116"/>
      <c r="G81" s="116"/>
      <c r="H81" s="116"/>
      <c r="I81" s="116"/>
      <c r="J81" s="113"/>
      <c r="K81" s="113"/>
      <c r="L81" s="113"/>
      <c r="M81" s="40"/>
      <c r="N81" s="41"/>
    </row>
    <row r="82" spans="1:14" ht="12" customHeight="1">
      <c r="A82" s="65"/>
      <c r="B82" s="66"/>
      <c r="C82" s="24" t="s">
        <v>23</v>
      </c>
      <c r="D82" s="113"/>
      <c r="E82" s="116"/>
      <c r="F82" s="116"/>
      <c r="G82" s="116"/>
      <c r="H82" s="116"/>
      <c r="I82" s="116"/>
      <c r="J82" s="113"/>
      <c r="K82" s="113"/>
      <c r="L82" s="113"/>
      <c r="M82" s="40"/>
      <c r="N82" s="41"/>
    </row>
    <row r="83" spans="1:14" ht="12" customHeight="1">
      <c r="A83" s="65"/>
      <c r="B83" s="66">
        <v>35063</v>
      </c>
      <c r="C83" s="25" t="s">
        <v>127</v>
      </c>
      <c r="D83" s="96"/>
      <c r="E83" s="97">
        <v>100000</v>
      </c>
      <c r="F83" s="97">
        <v>100000</v>
      </c>
      <c r="G83" s="98">
        <f>D83+E83-F83</f>
        <v>0</v>
      </c>
      <c r="H83" s="97"/>
      <c r="I83" s="97"/>
      <c r="J83" s="96"/>
      <c r="K83" s="96"/>
      <c r="L83" s="96"/>
      <c r="M83" s="36"/>
      <c r="N83" s="37"/>
    </row>
    <row r="84" spans="1:14" ht="12" customHeight="1">
      <c r="A84" s="65"/>
      <c r="B84" s="66">
        <v>35018</v>
      </c>
      <c r="C84" s="25" t="s">
        <v>128</v>
      </c>
      <c r="D84" s="96"/>
      <c r="E84" s="97">
        <v>5529460</v>
      </c>
      <c r="F84" s="97">
        <v>5529460</v>
      </c>
      <c r="G84" s="98">
        <f>D84+E84-F84</f>
        <v>0</v>
      </c>
      <c r="H84" s="97"/>
      <c r="I84" s="97"/>
      <c r="J84" s="96"/>
      <c r="K84" s="96"/>
      <c r="L84" s="96"/>
      <c r="M84" s="36"/>
      <c r="N84" s="37"/>
    </row>
    <row r="85" spans="1:14" ht="12" customHeight="1" thickBot="1">
      <c r="A85" s="65"/>
      <c r="B85" s="66">
        <v>35050</v>
      </c>
      <c r="C85" s="50" t="s">
        <v>129</v>
      </c>
      <c r="D85" s="99"/>
      <c r="E85" s="100">
        <v>30000</v>
      </c>
      <c r="F85" s="100">
        <v>30000</v>
      </c>
      <c r="G85" s="101">
        <f>D85+E85-F85</f>
        <v>0</v>
      </c>
      <c r="H85" s="100"/>
      <c r="I85" s="100"/>
      <c r="J85" s="99"/>
      <c r="K85" s="99"/>
      <c r="L85" s="99"/>
      <c r="M85" s="38"/>
      <c r="N85" s="39"/>
    </row>
    <row r="86" spans="1:14" ht="15" customHeight="1" thickBot="1">
      <c r="A86" s="65"/>
      <c r="B86" s="66"/>
      <c r="C86" s="68" t="s">
        <v>24</v>
      </c>
      <c r="D86" s="102">
        <f>SUM(D83:D85)</f>
        <v>0</v>
      </c>
      <c r="E86" s="102">
        <f aca="true" t="shared" si="7" ref="E86:L86">SUM(E83:E85)</f>
        <v>5659460</v>
      </c>
      <c r="F86" s="102">
        <f t="shared" si="7"/>
        <v>5659460</v>
      </c>
      <c r="G86" s="102">
        <f t="shared" si="7"/>
        <v>0</v>
      </c>
      <c r="H86" s="102">
        <f t="shared" si="7"/>
        <v>0</v>
      </c>
      <c r="I86" s="102">
        <f t="shared" si="7"/>
        <v>0</v>
      </c>
      <c r="J86" s="102">
        <f t="shared" si="7"/>
        <v>0</v>
      </c>
      <c r="K86" s="102">
        <f t="shared" si="7"/>
        <v>0</v>
      </c>
      <c r="L86" s="102">
        <f t="shared" si="7"/>
        <v>0</v>
      </c>
      <c r="M86" s="69">
        <f>SUM(M83:M85)</f>
        <v>0</v>
      </c>
      <c r="N86" s="70">
        <f>SUM(N83:N85)</f>
        <v>0</v>
      </c>
    </row>
    <row r="87" spans="1:14" ht="12" customHeight="1">
      <c r="A87" s="65"/>
      <c r="B87" s="66"/>
      <c r="C87" s="32"/>
      <c r="D87" s="119"/>
      <c r="E87" s="120"/>
      <c r="F87" s="120"/>
      <c r="G87" s="120"/>
      <c r="H87" s="120"/>
      <c r="I87" s="120"/>
      <c r="J87" s="119"/>
      <c r="K87" s="119"/>
      <c r="L87" s="119"/>
      <c r="M87" s="44"/>
      <c r="N87" s="45"/>
    </row>
    <row r="88" spans="1:14" ht="12" customHeight="1">
      <c r="A88" s="65"/>
      <c r="B88" s="66"/>
      <c r="C88" s="24" t="s">
        <v>25</v>
      </c>
      <c r="D88" s="113"/>
      <c r="E88" s="116"/>
      <c r="F88" s="116"/>
      <c r="G88" s="116"/>
      <c r="H88" s="116"/>
      <c r="I88" s="116"/>
      <c r="J88" s="113"/>
      <c r="K88" s="113"/>
      <c r="L88" s="113"/>
      <c r="M88" s="40"/>
      <c r="N88" s="41"/>
    </row>
    <row r="89" spans="1:14" ht="12" customHeight="1">
      <c r="A89" s="65"/>
      <c r="B89" s="66">
        <v>14004</v>
      </c>
      <c r="C89" s="46" t="s">
        <v>133</v>
      </c>
      <c r="D89" s="113"/>
      <c r="E89" s="97">
        <v>16062150</v>
      </c>
      <c r="F89" s="97">
        <v>15982909</v>
      </c>
      <c r="G89" s="98">
        <f aca="true" t="shared" si="8" ref="G89:G94">D89+E89-F89</f>
        <v>79241</v>
      </c>
      <c r="H89" s="97">
        <v>39443</v>
      </c>
      <c r="I89" s="98">
        <f>G89+H89</f>
        <v>118684</v>
      </c>
      <c r="J89" s="113"/>
      <c r="K89" s="113"/>
      <c r="L89" s="113"/>
      <c r="M89" s="40"/>
      <c r="N89" s="41"/>
    </row>
    <row r="90" spans="1:14" ht="12" customHeight="1">
      <c r="A90" s="65"/>
      <c r="B90" s="66">
        <v>14018</v>
      </c>
      <c r="C90" s="21" t="s">
        <v>134</v>
      </c>
      <c r="D90" s="96"/>
      <c r="E90" s="97">
        <v>561582</v>
      </c>
      <c r="F90" s="97">
        <v>554380</v>
      </c>
      <c r="G90" s="98">
        <f t="shared" si="8"/>
        <v>7202</v>
      </c>
      <c r="H90" s="116"/>
      <c r="I90" s="98">
        <f>G90+H90</f>
        <v>7202</v>
      </c>
      <c r="J90" s="113"/>
      <c r="K90" s="113"/>
      <c r="L90" s="113"/>
      <c r="M90" s="40"/>
      <c r="N90" s="41"/>
    </row>
    <row r="91" spans="1:14" ht="12" customHeight="1">
      <c r="A91" s="65"/>
      <c r="B91" s="66">
        <v>14022</v>
      </c>
      <c r="C91" s="21" t="s">
        <v>135</v>
      </c>
      <c r="D91" s="96"/>
      <c r="E91" s="97">
        <v>5375796</v>
      </c>
      <c r="F91" s="97">
        <v>5373119</v>
      </c>
      <c r="G91" s="98">
        <f t="shared" si="8"/>
        <v>2677</v>
      </c>
      <c r="H91" s="97">
        <v>1162</v>
      </c>
      <c r="I91" s="98">
        <f>G91+H91</f>
        <v>3839</v>
      </c>
      <c r="J91" s="113"/>
      <c r="K91" s="113"/>
      <c r="L91" s="113"/>
      <c r="M91" s="40"/>
      <c r="N91" s="41"/>
    </row>
    <row r="92" spans="1:14" ht="12" customHeight="1">
      <c r="A92" s="63">
        <v>2311800</v>
      </c>
      <c r="B92" s="63">
        <v>14013</v>
      </c>
      <c r="C92" s="46" t="s">
        <v>98</v>
      </c>
      <c r="D92" s="98">
        <v>463119.03</v>
      </c>
      <c r="E92" s="98">
        <v>2323845</v>
      </c>
      <c r="F92" s="98">
        <v>25500</v>
      </c>
      <c r="G92" s="98">
        <f t="shared" si="8"/>
        <v>2761464.0300000003</v>
      </c>
      <c r="H92" s="116"/>
      <c r="I92" s="97"/>
      <c r="J92" s="98"/>
      <c r="K92" s="98">
        <f>6170.97+453123.83</f>
        <v>459294.8</v>
      </c>
      <c r="L92" s="98">
        <f>G92-J92+K92</f>
        <v>3220758.83</v>
      </c>
      <c r="M92" s="18"/>
      <c r="N92" s="16"/>
    </row>
    <row r="93" spans="1:14" ht="12" customHeight="1">
      <c r="A93" s="63">
        <v>2312600</v>
      </c>
      <c r="B93" s="63">
        <v>14012</v>
      </c>
      <c r="C93" s="46" t="s">
        <v>99</v>
      </c>
      <c r="D93" s="98">
        <v>21054.93</v>
      </c>
      <c r="E93" s="98">
        <v>52715.52</v>
      </c>
      <c r="F93" s="98"/>
      <c r="G93" s="98">
        <f t="shared" si="8"/>
        <v>73770.45</v>
      </c>
      <c r="H93" s="116"/>
      <c r="I93" s="97"/>
      <c r="J93" s="98"/>
      <c r="K93" s="98"/>
      <c r="L93" s="98">
        <f>G93-J93+K93</f>
        <v>73770.45</v>
      </c>
      <c r="M93" s="18"/>
      <c r="N93" s="16"/>
    </row>
    <row r="94" spans="1:14" ht="12" customHeight="1" thickBot="1">
      <c r="A94" s="63">
        <v>2313200</v>
      </c>
      <c r="B94" s="63">
        <v>14013</v>
      </c>
      <c r="C94" s="51" t="s">
        <v>100</v>
      </c>
      <c r="D94" s="101">
        <v>761144.57</v>
      </c>
      <c r="E94" s="101">
        <v>246642.07</v>
      </c>
      <c r="F94" s="101">
        <v>795397.53</v>
      </c>
      <c r="G94" s="101">
        <f t="shared" si="8"/>
        <v>212389.10999999987</v>
      </c>
      <c r="H94" s="117"/>
      <c r="I94" s="100"/>
      <c r="J94" s="101"/>
      <c r="K94" s="101">
        <v>1373.98</v>
      </c>
      <c r="L94" s="101">
        <f>G94-J94+K94</f>
        <v>213763.08999999988</v>
      </c>
      <c r="M94" s="31"/>
      <c r="N94" s="33"/>
    </row>
    <row r="95" spans="1:14" ht="15" customHeight="1" thickBot="1">
      <c r="A95" s="65"/>
      <c r="B95" s="66"/>
      <c r="C95" s="68" t="s">
        <v>26</v>
      </c>
      <c r="D95" s="102">
        <f>SUM(D89:D94)</f>
        <v>1245318.53</v>
      </c>
      <c r="E95" s="102">
        <f aca="true" t="shared" si="9" ref="E95:L95">SUM(E89:E94)</f>
        <v>24622730.59</v>
      </c>
      <c r="F95" s="102">
        <f t="shared" si="9"/>
        <v>22731305.53</v>
      </c>
      <c r="G95" s="102">
        <f t="shared" si="9"/>
        <v>3136743.5900000003</v>
      </c>
      <c r="H95" s="102">
        <f t="shared" si="9"/>
        <v>40605</v>
      </c>
      <c r="I95" s="102">
        <f t="shared" si="9"/>
        <v>129725</v>
      </c>
      <c r="J95" s="102">
        <f t="shared" si="9"/>
        <v>0</v>
      </c>
      <c r="K95" s="102">
        <f t="shared" si="9"/>
        <v>460668.77999999997</v>
      </c>
      <c r="L95" s="102">
        <f t="shared" si="9"/>
        <v>3508292.37</v>
      </c>
      <c r="M95" s="69">
        <f>SUM(M89:M94)</f>
        <v>0</v>
      </c>
      <c r="N95" s="70">
        <f>SUM(N89:N94)</f>
        <v>0</v>
      </c>
    </row>
    <row r="96" spans="1:14" ht="12" customHeight="1">
      <c r="A96" s="65"/>
      <c r="B96" s="66"/>
      <c r="C96" s="28"/>
      <c r="D96" s="119"/>
      <c r="E96" s="120"/>
      <c r="F96" s="120"/>
      <c r="G96" s="120"/>
      <c r="H96" s="120"/>
      <c r="I96" s="120"/>
      <c r="J96" s="119"/>
      <c r="K96" s="119"/>
      <c r="L96" s="119"/>
      <c r="M96" s="44"/>
      <c r="N96" s="45"/>
    </row>
    <row r="97" spans="1:14" ht="12" customHeight="1">
      <c r="A97" s="65"/>
      <c r="B97" s="66"/>
      <c r="C97" s="24" t="s">
        <v>27</v>
      </c>
      <c r="D97" s="113"/>
      <c r="E97" s="116"/>
      <c r="F97" s="116"/>
      <c r="G97" s="116"/>
      <c r="H97" s="116"/>
      <c r="I97" s="116"/>
      <c r="J97" s="113"/>
      <c r="K97" s="113"/>
      <c r="L97" s="113"/>
      <c r="M97" s="40"/>
      <c r="N97" s="41"/>
    </row>
    <row r="98" spans="1:14" ht="12" customHeight="1">
      <c r="A98" s="65"/>
      <c r="B98" s="66">
        <v>13307</v>
      </c>
      <c r="C98" s="46" t="s">
        <v>69</v>
      </c>
      <c r="D98" s="96"/>
      <c r="E98" s="97">
        <v>7810876</v>
      </c>
      <c r="F98" s="97">
        <v>7445596</v>
      </c>
      <c r="G98" s="98">
        <f aca="true" t="shared" si="10" ref="G98:G111">D98+E98-F98</f>
        <v>365280</v>
      </c>
      <c r="H98" s="116"/>
      <c r="I98" s="98">
        <f>G98+H98</f>
        <v>365280</v>
      </c>
      <c r="J98" s="113"/>
      <c r="K98" s="113"/>
      <c r="L98" s="113"/>
      <c r="M98" s="40"/>
      <c r="N98" s="41"/>
    </row>
    <row r="99" spans="1:14" ht="12" customHeight="1">
      <c r="A99" s="65"/>
      <c r="B99" s="66">
        <v>13003</v>
      </c>
      <c r="C99" s="46" t="s">
        <v>143</v>
      </c>
      <c r="D99" s="96"/>
      <c r="E99" s="97">
        <v>11982</v>
      </c>
      <c r="F99" s="97"/>
      <c r="G99" s="98">
        <f t="shared" si="10"/>
        <v>11982</v>
      </c>
      <c r="H99" s="116"/>
      <c r="I99" s="97"/>
      <c r="J99" s="113"/>
      <c r="K99" s="113"/>
      <c r="L99" s="113"/>
      <c r="M99" s="40"/>
      <c r="N99" s="37"/>
    </row>
    <row r="100" spans="1:14" ht="12" customHeight="1">
      <c r="A100" s="65"/>
      <c r="B100" s="66">
        <v>13899</v>
      </c>
      <c r="C100" s="46" t="s">
        <v>142</v>
      </c>
      <c r="D100" s="96"/>
      <c r="E100" s="97">
        <v>72000</v>
      </c>
      <c r="F100" s="97"/>
      <c r="G100" s="98">
        <f t="shared" si="10"/>
        <v>72000</v>
      </c>
      <c r="H100" s="116"/>
      <c r="I100" s="97"/>
      <c r="J100" s="113"/>
      <c r="K100" s="113"/>
      <c r="L100" s="113"/>
      <c r="M100" s="40"/>
      <c r="N100" s="37"/>
    </row>
    <row r="101" spans="1:14" ht="12" customHeight="1" hidden="1">
      <c r="A101" s="66">
        <v>2314600</v>
      </c>
      <c r="B101" s="66">
        <v>13233</v>
      </c>
      <c r="C101" s="46" t="s">
        <v>154</v>
      </c>
      <c r="D101" s="96"/>
      <c r="E101" s="97"/>
      <c r="F101" s="97"/>
      <c r="G101" s="98">
        <f t="shared" si="10"/>
        <v>0</v>
      </c>
      <c r="H101" s="116"/>
      <c r="I101" s="97"/>
      <c r="J101" s="113"/>
      <c r="K101" s="113"/>
      <c r="L101" s="113"/>
      <c r="M101" s="40"/>
      <c r="N101" s="37"/>
    </row>
    <row r="102" spans="1:14" ht="12" customHeight="1">
      <c r="A102" s="64">
        <v>2314602</v>
      </c>
      <c r="B102" s="7">
        <v>13233</v>
      </c>
      <c r="C102" s="46" t="s">
        <v>101</v>
      </c>
      <c r="D102" s="98">
        <v>12311936.23</v>
      </c>
      <c r="E102" s="98">
        <v>46267658.22</v>
      </c>
      <c r="F102" s="98">
        <v>44916352.11</v>
      </c>
      <c r="G102" s="98">
        <f t="shared" si="10"/>
        <v>13663242.340000004</v>
      </c>
      <c r="H102" s="116"/>
      <c r="I102" s="116"/>
      <c r="J102" s="113"/>
      <c r="K102" s="98"/>
      <c r="L102" s="98">
        <f aca="true" t="shared" si="11" ref="L102:L111">G102-J102+K102</f>
        <v>13663242.340000004</v>
      </c>
      <c r="M102" s="18"/>
      <c r="N102" s="16"/>
    </row>
    <row r="103" spans="1:14" ht="12" customHeight="1" hidden="1">
      <c r="A103" s="64">
        <v>2314702</v>
      </c>
      <c r="B103" s="7">
        <v>13233</v>
      </c>
      <c r="C103" s="46" t="s">
        <v>155</v>
      </c>
      <c r="D103" s="98"/>
      <c r="E103" s="98"/>
      <c r="F103" s="98"/>
      <c r="G103" s="98">
        <f t="shared" si="10"/>
        <v>0</v>
      </c>
      <c r="H103" s="116"/>
      <c r="I103" s="116"/>
      <c r="J103" s="113"/>
      <c r="K103" s="98"/>
      <c r="L103" s="98"/>
      <c r="M103" s="18"/>
      <c r="N103" s="16"/>
    </row>
    <row r="104" spans="1:14" ht="12" customHeight="1">
      <c r="A104" s="64">
        <v>2313400</v>
      </c>
      <c r="B104" s="7">
        <v>13233</v>
      </c>
      <c r="C104" s="46" t="s">
        <v>137</v>
      </c>
      <c r="D104" s="98"/>
      <c r="E104" s="98">
        <v>2317457.12</v>
      </c>
      <c r="F104" s="98">
        <v>2206313.57</v>
      </c>
      <c r="G104" s="98">
        <f t="shared" si="10"/>
        <v>111143.55000000028</v>
      </c>
      <c r="H104" s="116"/>
      <c r="I104" s="116"/>
      <c r="J104" s="113"/>
      <c r="K104" s="98"/>
      <c r="L104" s="98">
        <f t="shared" si="11"/>
        <v>111143.55000000028</v>
      </c>
      <c r="M104" s="18"/>
      <c r="N104" s="16"/>
    </row>
    <row r="105" spans="1:14" ht="12" customHeight="1">
      <c r="A105" s="64">
        <v>2314700</v>
      </c>
      <c r="B105" s="7">
        <v>13233</v>
      </c>
      <c r="C105" s="46" t="s">
        <v>136</v>
      </c>
      <c r="D105" s="98"/>
      <c r="E105" s="98">
        <v>2761036</v>
      </c>
      <c r="F105" s="98">
        <v>1162689.98</v>
      </c>
      <c r="G105" s="98">
        <f t="shared" si="10"/>
        <v>1598346.02</v>
      </c>
      <c r="H105" s="116"/>
      <c r="I105" s="116"/>
      <c r="J105" s="113"/>
      <c r="K105" s="98"/>
      <c r="L105" s="98">
        <f t="shared" si="11"/>
        <v>1598346.02</v>
      </c>
      <c r="M105" s="18"/>
      <c r="N105" s="16"/>
    </row>
    <row r="106" spans="1:14" ht="12" customHeight="1" hidden="1">
      <c r="A106" s="64">
        <v>2314802</v>
      </c>
      <c r="B106" s="7">
        <v>13233</v>
      </c>
      <c r="C106" s="46" t="s">
        <v>156</v>
      </c>
      <c r="D106" s="98"/>
      <c r="E106" s="98"/>
      <c r="F106" s="98"/>
      <c r="G106" s="98">
        <f t="shared" si="10"/>
        <v>0</v>
      </c>
      <c r="H106" s="116"/>
      <c r="I106" s="116"/>
      <c r="J106" s="113"/>
      <c r="K106" s="98"/>
      <c r="L106" s="98"/>
      <c r="M106" s="18"/>
      <c r="N106" s="16"/>
    </row>
    <row r="107" spans="1:14" ht="12" customHeight="1" hidden="1">
      <c r="A107" s="64">
        <v>2315302</v>
      </c>
      <c r="B107" s="7">
        <v>13233</v>
      </c>
      <c r="C107" s="52" t="s">
        <v>157</v>
      </c>
      <c r="D107" s="98"/>
      <c r="E107" s="98"/>
      <c r="F107" s="98"/>
      <c r="G107" s="98">
        <f t="shared" si="10"/>
        <v>0</v>
      </c>
      <c r="H107" s="116"/>
      <c r="I107" s="116"/>
      <c r="J107" s="113"/>
      <c r="K107" s="98"/>
      <c r="L107" s="98"/>
      <c r="M107" s="18"/>
      <c r="N107" s="16"/>
    </row>
    <row r="108" spans="1:14" ht="12" customHeight="1">
      <c r="A108" s="7">
        <v>2315303</v>
      </c>
      <c r="B108" s="7">
        <v>13233</v>
      </c>
      <c r="C108" s="52" t="s">
        <v>102</v>
      </c>
      <c r="D108" s="98">
        <v>4493244</v>
      </c>
      <c r="E108" s="98">
        <v>16317977.71</v>
      </c>
      <c r="F108" s="98">
        <v>15988773.59</v>
      </c>
      <c r="G108" s="98">
        <f t="shared" si="10"/>
        <v>4822448.120000001</v>
      </c>
      <c r="H108" s="116"/>
      <c r="I108" s="116"/>
      <c r="J108" s="113"/>
      <c r="K108" s="98"/>
      <c r="L108" s="98">
        <f t="shared" si="11"/>
        <v>4822448.120000001</v>
      </c>
      <c r="M108" s="18"/>
      <c r="N108" s="16"/>
    </row>
    <row r="109" spans="1:14" ht="12" customHeight="1" hidden="1">
      <c r="A109" s="7">
        <v>2313300</v>
      </c>
      <c r="B109" s="7">
        <v>13233</v>
      </c>
      <c r="C109" s="52" t="s">
        <v>158</v>
      </c>
      <c r="D109" s="98"/>
      <c r="E109" s="98"/>
      <c r="F109" s="98"/>
      <c r="G109" s="98">
        <f t="shared" si="10"/>
        <v>0</v>
      </c>
      <c r="H109" s="116"/>
      <c r="I109" s="116"/>
      <c r="J109" s="113"/>
      <c r="K109" s="98"/>
      <c r="L109" s="98"/>
      <c r="M109" s="18"/>
      <c r="N109" s="16"/>
    </row>
    <row r="110" spans="1:14" ht="12" customHeight="1">
      <c r="A110" s="7">
        <v>2311400</v>
      </c>
      <c r="B110" s="7">
        <v>13233</v>
      </c>
      <c r="C110" s="52" t="s">
        <v>103</v>
      </c>
      <c r="D110" s="98">
        <v>489432.92</v>
      </c>
      <c r="E110" s="98">
        <v>705628.74</v>
      </c>
      <c r="F110" s="98">
        <v>1443277.64</v>
      </c>
      <c r="G110" s="98">
        <f>D110+E110-F110+248215.98</f>
        <v>0</v>
      </c>
      <c r="H110" s="116"/>
      <c r="I110" s="116"/>
      <c r="J110" s="113"/>
      <c r="K110" s="98"/>
      <c r="L110" s="98">
        <f t="shared" si="11"/>
        <v>0</v>
      </c>
      <c r="M110" s="18"/>
      <c r="N110" s="16"/>
    </row>
    <row r="111" spans="1:14" ht="12" customHeight="1" thickBot="1">
      <c r="A111" s="7"/>
      <c r="B111" s="7">
        <v>13233</v>
      </c>
      <c r="C111" s="53" t="s">
        <v>138</v>
      </c>
      <c r="D111" s="98"/>
      <c r="E111" s="98">
        <v>1222179</v>
      </c>
      <c r="F111" s="98">
        <v>1222179</v>
      </c>
      <c r="G111" s="98">
        <f t="shared" si="10"/>
        <v>0</v>
      </c>
      <c r="H111" s="116"/>
      <c r="I111" s="116"/>
      <c r="J111" s="113"/>
      <c r="K111" s="98"/>
      <c r="L111" s="98">
        <f t="shared" si="11"/>
        <v>0</v>
      </c>
      <c r="M111" s="18"/>
      <c r="N111" s="16"/>
    </row>
    <row r="112" spans="1:14" ht="15" customHeight="1" thickBot="1">
      <c r="A112" s="65"/>
      <c r="B112" s="66"/>
      <c r="C112" s="68" t="s">
        <v>28</v>
      </c>
      <c r="D112" s="102">
        <f aca="true" t="shared" si="12" ref="D112:N112">SUM(D98:D111)</f>
        <v>17294613.150000002</v>
      </c>
      <c r="E112" s="102">
        <f t="shared" si="12"/>
        <v>77486794.78999999</v>
      </c>
      <c r="F112" s="102">
        <f t="shared" si="12"/>
        <v>74385181.89</v>
      </c>
      <c r="G112" s="102">
        <f t="shared" si="12"/>
        <v>20644442.030000005</v>
      </c>
      <c r="H112" s="102">
        <f t="shared" si="12"/>
        <v>0</v>
      </c>
      <c r="I112" s="102">
        <f t="shared" si="12"/>
        <v>365280</v>
      </c>
      <c r="J112" s="102">
        <f t="shared" si="12"/>
        <v>0</v>
      </c>
      <c r="K112" s="102">
        <f t="shared" si="12"/>
        <v>0</v>
      </c>
      <c r="L112" s="102">
        <f t="shared" si="12"/>
        <v>20195180.030000005</v>
      </c>
      <c r="M112" s="69">
        <f t="shared" si="12"/>
        <v>0</v>
      </c>
      <c r="N112" s="70">
        <f t="shared" si="12"/>
        <v>0</v>
      </c>
    </row>
    <row r="113" spans="1:14" ht="12" customHeight="1">
      <c r="A113" s="65"/>
      <c r="B113" s="66"/>
      <c r="C113" s="34"/>
      <c r="D113" s="119"/>
      <c r="E113" s="120"/>
      <c r="F113" s="120"/>
      <c r="G113" s="120"/>
      <c r="H113" s="120"/>
      <c r="I113" s="120"/>
      <c r="J113" s="119"/>
      <c r="K113" s="119"/>
      <c r="L113" s="119"/>
      <c r="M113" s="44"/>
      <c r="N113" s="45"/>
    </row>
    <row r="114" spans="1:14" ht="12" customHeight="1">
      <c r="A114" s="65"/>
      <c r="B114" s="66"/>
      <c r="C114" s="24" t="s">
        <v>29</v>
      </c>
      <c r="D114" s="113"/>
      <c r="E114" s="116"/>
      <c r="F114" s="116"/>
      <c r="G114" s="116"/>
      <c r="H114" s="116"/>
      <c r="I114" s="116"/>
      <c r="J114" s="113"/>
      <c r="K114" s="113"/>
      <c r="L114" s="113"/>
      <c r="M114" s="40"/>
      <c r="N114" s="41"/>
    </row>
    <row r="115" spans="1:14" ht="12" customHeight="1" thickBot="1">
      <c r="A115" s="65"/>
      <c r="B115" s="66">
        <v>27355</v>
      </c>
      <c r="C115" s="47" t="s">
        <v>30</v>
      </c>
      <c r="D115" s="118"/>
      <c r="E115" s="100">
        <v>254603000</v>
      </c>
      <c r="F115" s="100">
        <v>254603000</v>
      </c>
      <c r="G115" s="101">
        <f>D115+E115-F115</f>
        <v>0</v>
      </c>
      <c r="H115" s="117"/>
      <c r="I115" s="117"/>
      <c r="J115" s="118"/>
      <c r="K115" s="118"/>
      <c r="L115" s="118"/>
      <c r="M115" s="42"/>
      <c r="N115" s="43"/>
    </row>
    <row r="116" spans="1:14" ht="15" customHeight="1" thickBot="1">
      <c r="A116" s="65"/>
      <c r="B116" s="66"/>
      <c r="C116" s="68" t="s">
        <v>31</v>
      </c>
      <c r="D116" s="102">
        <f>D115</f>
        <v>0</v>
      </c>
      <c r="E116" s="102">
        <f aca="true" t="shared" si="13" ref="E116:L116">E115</f>
        <v>254603000</v>
      </c>
      <c r="F116" s="102">
        <f t="shared" si="13"/>
        <v>254603000</v>
      </c>
      <c r="G116" s="102">
        <f t="shared" si="13"/>
        <v>0</v>
      </c>
      <c r="H116" s="102">
        <f t="shared" si="13"/>
        <v>0</v>
      </c>
      <c r="I116" s="102">
        <f t="shared" si="13"/>
        <v>0</v>
      </c>
      <c r="J116" s="102">
        <f t="shared" si="13"/>
        <v>0</v>
      </c>
      <c r="K116" s="102">
        <f t="shared" si="13"/>
        <v>0</v>
      </c>
      <c r="L116" s="102">
        <f t="shared" si="13"/>
        <v>0</v>
      </c>
      <c r="M116" s="69">
        <f>M115</f>
        <v>0</v>
      </c>
      <c r="N116" s="70">
        <f>N115</f>
        <v>0</v>
      </c>
    </row>
    <row r="117" spans="1:14" ht="12" customHeight="1">
      <c r="A117" s="65"/>
      <c r="B117" s="66"/>
      <c r="C117" s="34"/>
      <c r="D117" s="119"/>
      <c r="E117" s="120"/>
      <c r="F117" s="120"/>
      <c r="G117" s="120"/>
      <c r="H117" s="120"/>
      <c r="I117" s="120"/>
      <c r="J117" s="119"/>
      <c r="K117" s="119"/>
      <c r="L117" s="119"/>
      <c r="M117" s="44"/>
      <c r="N117" s="45"/>
    </row>
    <row r="118" spans="1:14" ht="12" customHeight="1">
      <c r="A118" s="65"/>
      <c r="B118" s="66"/>
      <c r="C118" s="24" t="s">
        <v>32</v>
      </c>
      <c r="D118" s="113"/>
      <c r="E118" s="116"/>
      <c r="F118" s="116"/>
      <c r="G118" s="116"/>
      <c r="H118" s="116"/>
      <c r="I118" s="116"/>
      <c r="J118" s="113"/>
      <c r="K118" s="113"/>
      <c r="L118" s="113"/>
      <c r="M118" s="40"/>
      <c r="N118" s="41"/>
    </row>
    <row r="119" spans="1:14" ht="12" customHeight="1" thickBot="1">
      <c r="A119" s="65"/>
      <c r="B119" s="66">
        <v>22777</v>
      </c>
      <c r="C119" s="47" t="s">
        <v>139</v>
      </c>
      <c r="D119" s="118"/>
      <c r="E119" s="100">
        <v>10747664.09</v>
      </c>
      <c r="F119" s="100">
        <v>10747664.09</v>
      </c>
      <c r="G119" s="101">
        <f>D119+E119-F119</f>
        <v>0</v>
      </c>
      <c r="H119" s="117"/>
      <c r="I119" s="117"/>
      <c r="J119" s="118"/>
      <c r="K119" s="118"/>
      <c r="L119" s="118"/>
      <c r="M119" s="42"/>
      <c r="N119" s="43"/>
    </row>
    <row r="120" spans="1:14" ht="15" customHeight="1" thickBot="1">
      <c r="A120" s="65"/>
      <c r="B120" s="66"/>
      <c r="C120" s="68" t="s">
        <v>33</v>
      </c>
      <c r="D120" s="102">
        <f>D119</f>
        <v>0</v>
      </c>
      <c r="E120" s="102">
        <f aca="true" t="shared" si="14" ref="E120:L120">E119</f>
        <v>10747664.09</v>
      </c>
      <c r="F120" s="102">
        <f t="shared" si="14"/>
        <v>10747664.09</v>
      </c>
      <c r="G120" s="102">
        <f t="shared" si="14"/>
        <v>0</v>
      </c>
      <c r="H120" s="102">
        <f t="shared" si="14"/>
        <v>0</v>
      </c>
      <c r="I120" s="102">
        <f t="shared" si="14"/>
        <v>0</v>
      </c>
      <c r="J120" s="102">
        <f t="shared" si="14"/>
        <v>0</v>
      </c>
      <c r="K120" s="102">
        <f t="shared" si="14"/>
        <v>0</v>
      </c>
      <c r="L120" s="102">
        <f t="shared" si="14"/>
        <v>0</v>
      </c>
      <c r="M120" s="69">
        <f>M119</f>
        <v>0</v>
      </c>
      <c r="N120" s="70">
        <f>N119</f>
        <v>0</v>
      </c>
    </row>
    <row r="121" spans="1:14" ht="12" customHeight="1">
      <c r="A121" s="65"/>
      <c r="B121" s="66"/>
      <c r="C121" s="34"/>
      <c r="D121" s="119"/>
      <c r="E121" s="120"/>
      <c r="F121" s="120"/>
      <c r="G121" s="120"/>
      <c r="H121" s="120"/>
      <c r="I121" s="120"/>
      <c r="J121" s="119"/>
      <c r="K121" s="119"/>
      <c r="L121" s="119"/>
      <c r="M121" s="44"/>
      <c r="N121" s="45"/>
    </row>
    <row r="122" spans="1:14" ht="12" customHeight="1">
      <c r="A122" s="65"/>
      <c r="B122" s="66"/>
      <c r="C122" s="24" t="s">
        <v>34</v>
      </c>
      <c r="D122" s="113"/>
      <c r="E122" s="116"/>
      <c r="F122" s="116"/>
      <c r="G122" s="116"/>
      <c r="H122" s="116"/>
      <c r="I122" s="116"/>
      <c r="J122" s="113"/>
      <c r="K122" s="113"/>
      <c r="L122" s="113"/>
      <c r="M122" s="40"/>
      <c r="N122" s="41"/>
    </row>
    <row r="123" spans="1:14" ht="12" customHeight="1" hidden="1">
      <c r="A123" s="65"/>
      <c r="B123" s="66"/>
      <c r="C123" s="46"/>
      <c r="D123" s="96"/>
      <c r="E123" s="97"/>
      <c r="F123" s="97"/>
      <c r="G123" s="98">
        <f>D123+E123-F123</f>
        <v>0</v>
      </c>
      <c r="H123" s="97"/>
      <c r="I123" s="97"/>
      <c r="J123" s="96"/>
      <c r="K123" s="96"/>
      <c r="L123" s="96"/>
      <c r="M123" s="36"/>
      <c r="N123" s="37"/>
    </row>
    <row r="124" spans="1:14" ht="12" customHeight="1" hidden="1">
      <c r="A124" s="65"/>
      <c r="B124" s="66"/>
      <c r="C124" s="46"/>
      <c r="D124" s="96"/>
      <c r="E124" s="97"/>
      <c r="F124" s="97"/>
      <c r="G124" s="98">
        <f>D124+E124-F124</f>
        <v>0</v>
      </c>
      <c r="H124" s="97"/>
      <c r="I124" s="97"/>
      <c r="J124" s="96"/>
      <c r="K124" s="96"/>
      <c r="L124" s="96"/>
      <c r="M124" s="36"/>
      <c r="N124" s="37"/>
    </row>
    <row r="125" spans="1:14" ht="12" customHeight="1" thickBot="1">
      <c r="A125" s="65"/>
      <c r="B125" s="67">
        <v>15835.15827</v>
      </c>
      <c r="C125" s="47" t="s">
        <v>104</v>
      </c>
      <c r="D125" s="99"/>
      <c r="E125" s="100">
        <v>10252087.67</v>
      </c>
      <c r="F125" s="100">
        <v>0</v>
      </c>
      <c r="G125" s="101">
        <f>D125+E125-F125</f>
        <v>10252087.67</v>
      </c>
      <c r="H125" s="100"/>
      <c r="I125" s="100"/>
      <c r="J125" s="99"/>
      <c r="K125" s="99"/>
      <c r="L125" s="99"/>
      <c r="M125" s="38"/>
      <c r="N125" s="39"/>
    </row>
    <row r="126" spans="1:14" ht="14.25" customHeight="1" thickBot="1">
      <c r="A126" s="65"/>
      <c r="B126" s="66"/>
      <c r="C126" s="71" t="s">
        <v>35</v>
      </c>
      <c r="D126" s="102">
        <f>SUM(D123:D125)</f>
        <v>0</v>
      </c>
      <c r="E126" s="102">
        <f aca="true" t="shared" si="15" ref="E126:L126">SUM(E123:E125)</f>
        <v>10252087.67</v>
      </c>
      <c r="F126" s="102">
        <f t="shared" si="15"/>
        <v>0</v>
      </c>
      <c r="G126" s="102">
        <f t="shared" si="15"/>
        <v>10252087.67</v>
      </c>
      <c r="H126" s="102">
        <f t="shared" si="15"/>
        <v>0</v>
      </c>
      <c r="I126" s="102">
        <f t="shared" si="15"/>
        <v>0</v>
      </c>
      <c r="J126" s="102">
        <f t="shared" si="15"/>
        <v>0</v>
      </c>
      <c r="K126" s="102">
        <f t="shared" si="15"/>
        <v>0</v>
      </c>
      <c r="L126" s="102">
        <f t="shared" si="15"/>
        <v>0</v>
      </c>
      <c r="M126" s="69">
        <f>SUM(M123:M125)</f>
        <v>0</v>
      </c>
      <c r="N126" s="70">
        <f>SUM(N123:N125)</f>
        <v>0</v>
      </c>
    </row>
    <row r="127" spans="1:14" ht="14.25" customHeight="1">
      <c r="A127" s="65"/>
      <c r="B127" s="66"/>
      <c r="C127" s="78"/>
      <c r="D127" s="121"/>
      <c r="E127" s="121"/>
      <c r="F127" s="121"/>
      <c r="G127" s="121"/>
      <c r="H127" s="121"/>
      <c r="I127" s="121"/>
      <c r="J127" s="121"/>
      <c r="K127" s="121"/>
      <c r="L127" s="121"/>
      <c r="M127" s="79"/>
      <c r="N127" s="80"/>
    </row>
    <row r="128" spans="1:14" ht="12" customHeight="1">
      <c r="A128" s="65"/>
      <c r="B128" s="66"/>
      <c r="C128" s="24" t="s">
        <v>146</v>
      </c>
      <c r="D128" s="113"/>
      <c r="E128" s="116"/>
      <c r="F128" s="116"/>
      <c r="G128" s="116"/>
      <c r="H128" s="116"/>
      <c r="I128" s="116"/>
      <c r="J128" s="113"/>
      <c r="K128" s="113"/>
      <c r="L128" s="113"/>
      <c r="M128" s="40"/>
      <c r="N128" s="41"/>
    </row>
    <row r="129" spans="1:14" ht="14.25" customHeight="1" thickBot="1">
      <c r="A129" s="65"/>
      <c r="B129" s="66">
        <v>6001</v>
      </c>
      <c r="C129" s="81" t="s">
        <v>148</v>
      </c>
      <c r="D129" s="113"/>
      <c r="E129" s="97">
        <v>500000</v>
      </c>
      <c r="F129" s="97">
        <v>499534.24</v>
      </c>
      <c r="G129" s="101">
        <f>D129+E129-F129</f>
        <v>465.7600000000093</v>
      </c>
      <c r="H129" s="116"/>
      <c r="I129" s="97">
        <f>G129+H129</f>
        <v>465.7600000000093</v>
      </c>
      <c r="J129" s="113"/>
      <c r="K129" s="113"/>
      <c r="L129" s="113"/>
      <c r="M129" s="40"/>
      <c r="N129" s="41"/>
    </row>
    <row r="130" spans="1:14" ht="14.25" customHeight="1" hidden="1">
      <c r="A130" s="65"/>
      <c r="B130" s="66"/>
      <c r="C130" s="83"/>
      <c r="D130" s="118"/>
      <c r="E130" s="117"/>
      <c r="F130" s="117"/>
      <c r="G130" s="117"/>
      <c r="H130" s="117"/>
      <c r="I130" s="117"/>
      <c r="J130" s="118"/>
      <c r="K130" s="118"/>
      <c r="L130" s="118"/>
      <c r="M130" s="42"/>
      <c r="N130" s="43"/>
    </row>
    <row r="131" spans="1:14" ht="14.25" customHeight="1" thickBot="1">
      <c r="A131" s="65"/>
      <c r="B131" s="66"/>
      <c r="C131" s="68" t="s">
        <v>147</v>
      </c>
      <c r="D131" s="102">
        <f>D129+D130</f>
        <v>0</v>
      </c>
      <c r="E131" s="102">
        <f>E129+E130</f>
        <v>500000</v>
      </c>
      <c r="F131" s="102">
        <f aca="true" t="shared" si="16" ref="F131:L131">F129+F130</f>
        <v>499534.24</v>
      </c>
      <c r="G131" s="102">
        <f t="shared" si="16"/>
        <v>465.7600000000093</v>
      </c>
      <c r="H131" s="102">
        <f t="shared" si="16"/>
        <v>0</v>
      </c>
      <c r="I131" s="102">
        <f t="shared" si="16"/>
        <v>465.7600000000093</v>
      </c>
      <c r="J131" s="102">
        <f t="shared" si="16"/>
        <v>0</v>
      </c>
      <c r="K131" s="102">
        <f t="shared" si="16"/>
        <v>0</v>
      </c>
      <c r="L131" s="102">
        <f t="shared" si="16"/>
        <v>0</v>
      </c>
      <c r="M131" s="69">
        <f>M129+M130</f>
        <v>0</v>
      </c>
      <c r="N131" s="70">
        <f>N129+N130</f>
        <v>0</v>
      </c>
    </row>
    <row r="132" spans="1:14" ht="14.25" customHeight="1">
      <c r="A132" s="65"/>
      <c r="B132" s="66"/>
      <c r="C132" s="78"/>
      <c r="D132" s="121"/>
      <c r="E132" s="121"/>
      <c r="F132" s="121"/>
      <c r="G132" s="121"/>
      <c r="H132" s="121"/>
      <c r="I132" s="121"/>
      <c r="J132" s="121"/>
      <c r="K132" s="121"/>
      <c r="L132" s="121"/>
      <c r="M132" s="79"/>
      <c r="N132" s="80"/>
    </row>
    <row r="133" spans="1:14" ht="12" customHeight="1">
      <c r="A133" s="65"/>
      <c r="B133" s="66"/>
      <c r="C133" s="24" t="s">
        <v>36</v>
      </c>
      <c r="D133" s="113"/>
      <c r="E133" s="116"/>
      <c r="F133" s="116"/>
      <c r="G133" s="116"/>
      <c r="H133" s="116"/>
      <c r="I133" s="116"/>
      <c r="J133" s="113"/>
      <c r="K133" s="113"/>
      <c r="L133" s="113"/>
      <c r="M133" s="40"/>
      <c r="N133" s="41"/>
    </row>
    <row r="134" spans="1:14" ht="12" customHeight="1">
      <c r="A134" s="66">
        <v>2315200</v>
      </c>
      <c r="B134" s="66">
        <v>95113</v>
      </c>
      <c r="C134" s="46" t="s">
        <v>106</v>
      </c>
      <c r="D134" s="97">
        <v>36170.82</v>
      </c>
      <c r="E134" s="97">
        <v>298231.53</v>
      </c>
      <c r="F134" s="97">
        <v>304503.58</v>
      </c>
      <c r="G134" s="98">
        <f>D134+E134-F134</f>
        <v>29898.77000000002</v>
      </c>
      <c r="H134" s="97"/>
      <c r="I134" s="97"/>
      <c r="J134" s="96"/>
      <c r="K134" s="96">
        <v>186.66</v>
      </c>
      <c r="L134" s="98">
        <f>G134-J134+K134</f>
        <v>30085.43000000002</v>
      </c>
      <c r="M134" s="36"/>
      <c r="N134" s="37"/>
    </row>
    <row r="135" spans="1:14" ht="12" customHeight="1">
      <c r="A135" s="66">
        <v>2312400</v>
      </c>
      <c r="B135" s="66">
        <v>95113</v>
      </c>
      <c r="C135" s="46" t="s">
        <v>164</v>
      </c>
      <c r="D135" s="97">
        <v>217811.52</v>
      </c>
      <c r="E135" s="97">
        <v>1474074.08</v>
      </c>
      <c r="F135" s="97">
        <v>838516.81</v>
      </c>
      <c r="G135" s="98">
        <f>D135+E135-F135</f>
        <v>853368.79</v>
      </c>
      <c r="H135" s="97"/>
      <c r="I135" s="97"/>
      <c r="J135" s="96"/>
      <c r="K135" s="96">
        <f>15.38+24716.98</f>
        <v>24732.36</v>
      </c>
      <c r="L135" s="96">
        <v>308119.33</v>
      </c>
      <c r="M135" s="36"/>
      <c r="N135" s="37"/>
    </row>
    <row r="136" spans="1:14" ht="12" customHeight="1">
      <c r="A136" s="66">
        <v>2312500</v>
      </c>
      <c r="B136" s="66">
        <v>95113</v>
      </c>
      <c r="C136" s="46" t="s">
        <v>130</v>
      </c>
      <c r="D136" s="97"/>
      <c r="E136" s="97">
        <v>305941.41</v>
      </c>
      <c r="F136" s="97">
        <v>305941.41</v>
      </c>
      <c r="G136" s="98">
        <f>D136+E136-F136</f>
        <v>0</v>
      </c>
      <c r="H136" s="97"/>
      <c r="I136" s="97"/>
      <c r="J136" s="96"/>
      <c r="K136" s="96"/>
      <c r="L136" s="96"/>
      <c r="M136" s="36"/>
      <c r="N136" s="37"/>
    </row>
    <row r="137" spans="1:14" ht="12" customHeight="1" thickBot="1">
      <c r="A137" s="66">
        <v>2315600</v>
      </c>
      <c r="B137" s="67">
        <v>95113.95823</v>
      </c>
      <c r="C137" s="47" t="s">
        <v>162</v>
      </c>
      <c r="D137" s="99">
        <v>1860211.34</v>
      </c>
      <c r="E137" s="100">
        <v>13715111.99</v>
      </c>
      <c r="F137" s="100">
        <v>15554549.26</v>
      </c>
      <c r="G137" s="101">
        <f>D137+E137-F137</f>
        <v>20774.070000000298</v>
      </c>
      <c r="H137" s="100"/>
      <c r="I137" s="100"/>
      <c r="J137" s="99"/>
      <c r="K137" s="99"/>
      <c r="L137" s="99"/>
      <c r="M137" s="38"/>
      <c r="N137" s="39"/>
    </row>
    <row r="138" spans="1:14" ht="15" customHeight="1" thickBot="1">
      <c r="A138" s="65"/>
      <c r="B138" s="66"/>
      <c r="C138" s="71" t="s">
        <v>37</v>
      </c>
      <c r="D138" s="102">
        <f>SUM(D134:D137)</f>
        <v>2114193.68</v>
      </c>
      <c r="E138" s="102">
        <f aca="true" t="shared" si="17" ref="E138:L138">SUM(E134:E137)</f>
        <v>15793359.01</v>
      </c>
      <c r="F138" s="102">
        <f t="shared" si="17"/>
        <v>17003511.06</v>
      </c>
      <c r="G138" s="102">
        <f t="shared" si="17"/>
        <v>904041.6300000004</v>
      </c>
      <c r="H138" s="102">
        <f t="shared" si="17"/>
        <v>0</v>
      </c>
      <c r="I138" s="102">
        <f t="shared" si="17"/>
        <v>0</v>
      </c>
      <c r="J138" s="102">
        <f t="shared" si="17"/>
        <v>0</v>
      </c>
      <c r="K138" s="102">
        <f t="shared" si="17"/>
        <v>24919.02</v>
      </c>
      <c r="L138" s="102">
        <f t="shared" si="17"/>
        <v>338204.76</v>
      </c>
      <c r="M138" s="69">
        <f>SUM(M134:M137)</f>
        <v>0</v>
      </c>
      <c r="N138" s="70">
        <f>SUM(N134:N137)</f>
        <v>0</v>
      </c>
    </row>
    <row r="139" spans="1:14" ht="12" customHeight="1" hidden="1">
      <c r="A139" s="65"/>
      <c r="B139" s="66"/>
      <c r="C139" s="34"/>
      <c r="D139" s="119"/>
      <c r="E139" s="120"/>
      <c r="F139" s="120"/>
      <c r="G139" s="120"/>
      <c r="H139" s="120"/>
      <c r="I139" s="120"/>
      <c r="J139" s="119"/>
      <c r="K139" s="119"/>
      <c r="L139" s="119"/>
      <c r="M139" s="44"/>
      <c r="N139" s="45"/>
    </row>
    <row r="140" spans="1:14" ht="12" customHeight="1" hidden="1">
      <c r="A140" s="65"/>
      <c r="B140" s="66"/>
      <c r="C140" s="19" t="s">
        <v>38</v>
      </c>
      <c r="D140" s="113"/>
      <c r="E140" s="116"/>
      <c r="F140" s="116"/>
      <c r="G140" s="116"/>
      <c r="H140" s="116"/>
      <c r="I140" s="116"/>
      <c r="J140" s="113"/>
      <c r="K140" s="113"/>
      <c r="L140" s="113"/>
      <c r="M140" s="40"/>
      <c r="N140" s="41"/>
    </row>
    <row r="141" spans="1:14" ht="12" customHeight="1" hidden="1" thickBot="1">
      <c r="A141" s="65"/>
      <c r="B141" s="66">
        <v>97573</v>
      </c>
      <c r="C141" s="47" t="s">
        <v>39</v>
      </c>
      <c r="D141" s="118"/>
      <c r="E141" s="100"/>
      <c r="F141" s="100"/>
      <c r="G141" s="101">
        <f>D141+E141-F141</f>
        <v>0</v>
      </c>
      <c r="H141" s="117"/>
      <c r="I141" s="117"/>
      <c r="J141" s="118"/>
      <c r="K141" s="118"/>
      <c r="L141" s="118"/>
      <c r="M141" s="42"/>
      <c r="N141" s="43"/>
    </row>
    <row r="142" spans="1:14" ht="15" customHeight="1" hidden="1" thickBot="1">
      <c r="A142" s="65"/>
      <c r="B142" s="66"/>
      <c r="C142" s="71" t="s">
        <v>40</v>
      </c>
      <c r="D142" s="102">
        <f>D141</f>
        <v>0</v>
      </c>
      <c r="E142" s="102">
        <f aca="true" t="shared" si="18" ref="E142:L142">E141</f>
        <v>0</v>
      </c>
      <c r="F142" s="102">
        <f t="shared" si="18"/>
        <v>0</v>
      </c>
      <c r="G142" s="102">
        <f t="shared" si="18"/>
        <v>0</v>
      </c>
      <c r="H142" s="102">
        <f t="shared" si="18"/>
        <v>0</v>
      </c>
      <c r="I142" s="102">
        <f t="shared" si="18"/>
        <v>0</v>
      </c>
      <c r="J142" s="102">
        <f t="shared" si="18"/>
        <v>0</v>
      </c>
      <c r="K142" s="102">
        <f t="shared" si="18"/>
        <v>0</v>
      </c>
      <c r="L142" s="102">
        <f t="shared" si="18"/>
        <v>0</v>
      </c>
      <c r="M142" s="69">
        <f>M141</f>
        <v>0</v>
      </c>
      <c r="N142" s="70">
        <f>N141</f>
        <v>0</v>
      </c>
    </row>
    <row r="143" spans="1:14" ht="12" customHeight="1">
      <c r="A143" s="65"/>
      <c r="B143" s="66"/>
      <c r="C143" s="28"/>
      <c r="D143" s="119"/>
      <c r="E143" s="120"/>
      <c r="F143" s="120"/>
      <c r="G143" s="120"/>
      <c r="H143" s="120"/>
      <c r="I143" s="120"/>
      <c r="J143" s="119"/>
      <c r="K143" s="119"/>
      <c r="L143" s="119"/>
      <c r="M143" s="44"/>
      <c r="N143" s="45"/>
    </row>
    <row r="144" spans="1:14" ht="12" customHeight="1">
      <c r="A144" s="65"/>
      <c r="B144" s="66"/>
      <c r="C144" s="24" t="s">
        <v>41</v>
      </c>
      <c r="D144" s="113"/>
      <c r="E144" s="116"/>
      <c r="F144" s="116"/>
      <c r="G144" s="116"/>
      <c r="H144" s="116"/>
      <c r="I144" s="116"/>
      <c r="J144" s="113"/>
      <c r="K144" s="113"/>
      <c r="L144" s="113"/>
      <c r="M144" s="40"/>
      <c r="N144" s="41"/>
    </row>
    <row r="145" spans="1:14" ht="12" customHeight="1" hidden="1">
      <c r="A145" s="65"/>
      <c r="B145" s="66"/>
      <c r="C145" s="46" t="s">
        <v>42</v>
      </c>
      <c r="D145" s="96"/>
      <c r="E145" s="97"/>
      <c r="F145" s="97"/>
      <c r="G145" s="98">
        <f>D145+E145-F145</f>
        <v>0</v>
      </c>
      <c r="H145" s="97"/>
      <c r="I145" s="97"/>
      <c r="J145" s="97"/>
      <c r="K145" s="97"/>
      <c r="L145" s="97"/>
      <c r="M145" s="36"/>
      <c r="N145" s="37"/>
    </row>
    <row r="146" spans="1:14" ht="12" customHeight="1">
      <c r="A146" s="65"/>
      <c r="B146" s="66" t="s">
        <v>151</v>
      </c>
      <c r="C146" s="46" t="s">
        <v>145</v>
      </c>
      <c r="D146" s="96"/>
      <c r="E146" s="97">
        <v>76339653.94</v>
      </c>
      <c r="F146" s="97"/>
      <c r="G146" s="98">
        <f>D146+E146-F146</f>
        <v>76339653.94</v>
      </c>
      <c r="H146" s="97"/>
      <c r="I146" s="97"/>
      <c r="J146" s="96"/>
      <c r="K146" s="96"/>
      <c r="L146" s="96"/>
      <c r="M146" s="36"/>
      <c r="N146" s="37"/>
    </row>
    <row r="147" spans="1:14" ht="12" customHeight="1">
      <c r="A147" s="65"/>
      <c r="B147" s="66"/>
      <c r="C147" s="46" t="s">
        <v>75</v>
      </c>
      <c r="D147" s="96"/>
      <c r="E147" s="97">
        <v>79530442.23</v>
      </c>
      <c r="F147" s="97"/>
      <c r="G147" s="98">
        <f>D147+E147-F147</f>
        <v>79530442.23</v>
      </c>
      <c r="H147" s="97"/>
      <c r="I147" s="97"/>
      <c r="J147" s="96"/>
      <c r="K147" s="96"/>
      <c r="L147" s="96"/>
      <c r="M147" s="36"/>
      <c r="N147" s="37"/>
    </row>
    <row r="148" spans="1:14" ht="12" customHeight="1" thickBot="1">
      <c r="A148" s="65"/>
      <c r="B148" s="66"/>
      <c r="C148" s="47" t="s">
        <v>144</v>
      </c>
      <c r="D148" s="99"/>
      <c r="E148" s="100">
        <v>6708173.85</v>
      </c>
      <c r="F148" s="100">
        <v>6708173.85</v>
      </c>
      <c r="G148" s="101">
        <f>D148+E148-F148</f>
        <v>0</v>
      </c>
      <c r="H148" s="100"/>
      <c r="I148" s="100"/>
      <c r="J148" s="99"/>
      <c r="K148" s="99"/>
      <c r="L148" s="99"/>
      <c r="M148" s="38"/>
      <c r="N148" s="39"/>
    </row>
    <row r="149" spans="1:14" ht="15" customHeight="1" thickBot="1">
      <c r="A149" s="65"/>
      <c r="B149" s="66"/>
      <c r="C149" s="71" t="s">
        <v>43</v>
      </c>
      <c r="D149" s="102">
        <f>SUM(D144:D148)</f>
        <v>0</v>
      </c>
      <c r="E149" s="102">
        <f aca="true" t="shared" si="19" ref="E149:L149">SUM(E144:E148)</f>
        <v>162578270.02</v>
      </c>
      <c r="F149" s="102">
        <f t="shared" si="19"/>
        <v>6708173.85</v>
      </c>
      <c r="G149" s="102">
        <f t="shared" si="19"/>
        <v>155870096.17000002</v>
      </c>
      <c r="H149" s="102">
        <f t="shared" si="19"/>
        <v>0</v>
      </c>
      <c r="I149" s="102">
        <f t="shared" si="19"/>
        <v>0</v>
      </c>
      <c r="J149" s="102">
        <f t="shared" si="19"/>
        <v>0</v>
      </c>
      <c r="K149" s="102">
        <f t="shared" si="19"/>
        <v>0</v>
      </c>
      <c r="L149" s="102">
        <f t="shared" si="19"/>
        <v>0</v>
      </c>
      <c r="M149" s="69">
        <f>SUM(M144:M148)</f>
        <v>0</v>
      </c>
      <c r="N149" s="70">
        <f>SUM(N144:N148)</f>
        <v>0</v>
      </c>
    </row>
    <row r="150" spans="1:14" ht="12" customHeight="1">
      <c r="A150" s="65"/>
      <c r="B150" s="66"/>
      <c r="C150" s="34"/>
      <c r="D150" s="119"/>
      <c r="E150" s="120"/>
      <c r="F150" s="120"/>
      <c r="G150" s="120"/>
      <c r="H150" s="120"/>
      <c r="I150" s="120"/>
      <c r="J150" s="119"/>
      <c r="K150" s="119"/>
      <c r="L150" s="119"/>
      <c r="M150" s="44"/>
      <c r="N150" s="45"/>
    </row>
    <row r="151" spans="1:14" ht="12" customHeight="1">
      <c r="A151" s="65"/>
      <c r="B151" s="66"/>
      <c r="C151" s="24" t="s">
        <v>44</v>
      </c>
      <c r="D151" s="113"/>
      <c r="E151" s="116"/>
      <c r="F151" s="116"/>
      <c r="G151" s="116"/>
      <c r="H151" s="116"/>
      <c r="I151" s="116"/>
      <c r="J151" s="113"/>
      <c r="K151" s="113"/>
      <c r="L151" s="113"/>
      <c r="M151" s="40"/>
      <c r="N151" s="41"/>
    </row>
    <row r="152" spans="1:14" ht="12" customHeight="1" thickBot="1">
      <c r="A152" s="65"/>
      <c r="B152" s="66" t="s">
        <v>150</v>
      </c>
      <c r="C152" s="46" t="s">
        <v>163</v>
      </c>
      <c r="D152" s="113"/>
      <c r="E152" s="97">
        <v>291255.17</v>
      </c>
      <c r="F152" s="116"/>
      <c r="G152" s="101">
        <f>D152+E152-F152</f>
        <v>291255.17</v>
      </c>
      <c r="H152" s="116"/>
      <c r="I152" s="116"/>
      <c r="J152" s="113"/>
      <c r="K152" s="113"/>
      <c r="L152" s="113"/>
      <c r="M152" s="87"/>
      <c r="N152" s="37"/>
    </row>
    <row r="153" spans="1:14" ht="12" customHeight="1" hidden="1">
      <c r="A153" s="65"/>
      <c r="B153" s="66"/>
      <c r="C153" s="83" t="s">
        <v>45</v>
      </c>
      <c r="D153" s="118"/>
      <c r="E153" s="117"/>
      <c r="F153" s="117"/>
      <c r="G153" s="117"/>
      <c r="H153" s="117"/>
      <c r="I153" s="117"/>
      <c r="J153" s="118"/>
      <c r="K153" s="118"/>
      <c r="L153" s="118"/>
      <c r="M153" s="42"/>
      <c r="N153" s="43"/>
    </row>
    <row r="154" spans="1:14" ht="15" customHeight="1" thickBot="1">
      <c r="A154" s="65"/>
      <c r="B154" s="66"/>
      <c r="C154" s="68" t="s">
        <v>46</v>
      </c>
      <c r="D154" s="102">
        <f>D152+D153</f>
        <v>0</v>
      </c>
      <c r="E154" s="102">
        <f>E152+E153</f>
        <v>291255.17</v>
      </c>
      <c r="F154" s="102">
        <f aca="true" t="shared" si="20" ref="F154:L154">F152+F153</f>
        <v>0</v>
      </c>
      <c r="G154" s="102">
        <f t="shared" si="20"/>
        <v>291255.17</v>
      </c>
      <c r="H154" s="102">
        <f t="shared" si="20"/>
        <v>0</v>
      </c>
      <c r="I154" s="102">
        <f t="shared" si="20"/>
        <v>0</v>
      </c>
      <c r="J154" s="102">
        <f t="shared" si="20"/>
        <v>0</v>
      </c>
      <c r="K154" s="102">
        <f t="shared" si="20"/>
        <v>0</v>
      </c>
      <c r="L154" s="102">
        <f t="shared" si="20"/>
        <v>0</v>
      </c>
      <c r="M154" s="69">
        <f>M152+M153</f>
        <v>0</v>
      </c>
      <c r="N154" s="70">
        <f>N152+N153</f>
        <v>0</v>
      </c>
    </row>
    <row r="155" spans="1:14" ht="12" customHeight="1">
      <c r="A155" s="65"/>
      <c r="B155" s="66"/>
      <c r="C155" s="34"/>
      <c r="D155" s="119"/>
      <c r="E155" s="120"/>
      <c r="F155" s="120"/>
      <c r="G155" s="120"/>
      <c r="H155" s="120"/>
      <c r="I155" s="120"/>
      <c r="J155" s="119"/>
      <c r="K155" s="119"/>
      <c r="L155" s="119"/>
      <c r="M155" s="44"/>
      <c r="N155" s="45"/>
    </row>
    <row r="156" spans="1:14" ht="12" customHeight="1">
      <c r="A156" s="65"/>
      <c r="B156" s="66"/>
      <c r="C156" s="85" t="s">
        <v>47</v>
      </c>
      <c r="D156" s="113"/>
      <c r="E156" s="116"/>
      <c r="F156" s="116"/>
      <c r="G156" s="116"/>
      <c r="H156" s="116"/>
      <c r="I156" s="116"/>
      <c r="J156" s="113"/>
      <c r="K156" s="113"/>
      <c r="L156" s="113"/>
      <c r="M156" s="40"/>
      <c r="N156" s="41"/>
    </row>
    <row r="157" spans="1:14" ht="12" customHeight="1">
      <c r="A157" s="65"/>
      <c r="B157" s="66">
        <v>4359</v>
      </c>
      <c r="C157" s="82" t="s">
        <v>149</v>
      </c>
      <c r="D157" s="118"/>
      <c r="E157" s="100">
        <v>92000</v>
      </c>
      <c r="F157" s="100">
        <v>92000</v>
      </c>
      <c r="G157" s="98">
        <f>D157+E157-F157</f>
        <v>0</v>
      </c>
      <c r="H157" s="100"/>
      <c r="I157" s="100"/>
      <c r="J157" s="99"/>
      <c r="K157" s="99"/>
      <c r="L157" s="99"/>
      <c r="M157" s="38"/>
      <c r="N157" s="39"/>
    </row>
    <row r="158" spans="1:14" ht="12" customHeight="1" thickBot="1">
      <c r="A158" s="65"/>
      <c r="B158" s="66">
        <v>4001</v>
      </c>
      <c r="C158" s="47" t="s">
        <v>48</v>
      </c>
      <c r="D158" s="118"/>
      <c r="E158" s="100">
        <v>250000</v>
      </c>
      <c r="F158" s="100">
        <v>244447</v>
      </c>
      <c r="G158" s="101">
        <f>D158+E158-F158</f>
        <v>5553</v>
      </c>
      <c r="H158" s="117"/>
      <c r="I158" s="97">
        <f>G158+H158</f>
        <v>5553</v>
      </c>
      <c r="J158" s="118"/>
      <c r="K158" s="118"/>
      <c r="L158" s="118"/>
      <c r="M158" s="42"/>
      <c r="N158" s="43"/>
    </row>
    <row r="159" spans="1:14" ht="15" customHeight="1" thickBot="1">
      <c r="A159" s="65"/>
      <c r="B159" s="66"/>
      <c r="C159" s="71" t="s">
        <v>49</v>
      </c>
      <c r="D159" s="102">
        <f>D158+D157</f>
        <v>0</v>
      </c>
      <c r="E159" s="102">
        <f aca="true" t="shared" si="21" ref="E159:N159">E158+E157</f>
        <v>342000</v>
      </c>
      <c r="F159" s="102">
        <f t="shared" si="21"/>
        <v>336447</v>
      </c>
      <c r="G159" s="102">
        <f t="shared" si="21"/>
        <v>5553</v>
      </c>
      <c r="H159" s="102">
        <f t="shared" si="21"/>
        <v>0</v>
      </c>
      <c r="I159" s="102">
        <f t="shared" si="21"/>
        <v>5553</v>
      </c>
      <c r="J159" s="102">
        <f t="shared" si="21"/>
        <v>0</v>
      </c>
      <c r="K159" s="102">
        <f t="shared" si="21"/>
        <v>0</v>
      </c>
      <c r="L159" s="102">
        <f t="shared" si="21"/>
        <v>0</v>
      </c>
      <c r="M159" s="69">
        <f t="shared" si="21"/>
        <v>0</v>
      </c>
      <c r="N159" s="84">
        <f t="shared" si="21"/>
        <v>0</v>
      </c>
    </row>
    <row r="160" spans="1:14" ht="12" customHeight="1">
      <c r="A160" s="65"/>
      <c r="B160" s="66"/>
      <c r="C160" s="35"/>
      <c r="D160" s="119"/>
      <c r="E160" s="120"/>
      <c r="F160" s="120"/>
      <c r="G160" s="120"/>
      <c r="H160" s="120"/>
      <c r="I160" s="120"/>
      <c r="J160" s="119"/>
      <c r="K160" s="119"/>
      <c r="L160" s="119"/>
      <c r="M160" s="44"/>
      <c r="N160" s="45"/>
    </row>
    <row r="161" spans="1:14" ht="12" customHeight="1" hidden="1">
      <c r="A161" s="65"/>
      <c r="B161" s="66"/>
      <c r="C161" s="26" t="s">
        <v>50</v>
      </c>
      <c r="D161" s="113"/>
      <c r="E161" s="116"/>
      <c r="F161" s="116"/>
      <c r="G161" s="116"/>
      <c r="H161" s="116"/>
      <c r="I161" s="116"/>
      <c r="J161" s="113"/>
      <c r="K161" s="113"/>
      <c r="L161" s="113"/>
      <c r="M161" s="40"/>
      <c r="N161" s="41"/>
    </row>
    <row r="162" spans="1:14" ht="12" customHeight="1" hidden="1">
      <c r="A162" s="65"/>
      <c r="B162" s="66"/>
      <c r="C162" s="23" t="s">
        <v>51</v>
      </c>
      <c r="D162" s="113"/>
      <c r="E162" s="116"/>
      <c r="F162" s="116"/>
      <c r="G162" s="116"/>
      <c r="H162" s="116"/>
      <c r="I162" s="116"/>
      <c r="J162" s="113"/>
      <c r="K162" s="113"/>
      <c r="L162" s="113"/>
      <c r="M162" s="40"/>
      <c r="N162" s="41"/>
    </row>
    <row r="163" spans="1:14" ht="12" customHeight="1" hidden="1">
      <c r="A163" s="65"/>
      <c r="B163" s="66"/>
      <c r="C163" s="27" t="s">
        <v>52</v>
      </c>
      <c r="D163" s="113"/>
      <c r="E163" s="116"/>
      <c r="F163" s="116"/>
      <c r="G163" s="116"/>
      <c r="H163" s="116"/>
      <c r="I163" s="116"/>
      <c r="J163" s="113"/>
      <c r="K163" s="113"/>
      <c r="L163" s="113"/>
      <c r="M163" s="40"/>
      <c r="N163" s="41"/>
    </row>
    <row r="164" spans="1:14" ht="12" customHeight="1" hidden="1">
      <c r="A164" s="65"/>
      <c r="B164" s="66"/>
      <c r="C164" s="26"/>
      <c r="D164" s="113"/>
      <c r="E164" s="116"/>
      <c r="F164" s="116"/>
      <c r="G164" s="116"/>
      <c r="H164" s="116"/>
      <c r="I164" s="116"/>
      <c r="J164" s="113"/>
      <c r="K164" s="113"/>
      <c r="L164" s="113"/>
      <c r="M164" s="40"/>
      <c r="N164" s="41"/>
    </row>
    <row r="165" spans="1:14" ht="12" customHeight="1">
      <c r="A165" s="65"/>
      <c r="B165" s="66"/>
      <c r="C165" s="85" t="s">
        <v>53</v>
      </c>
      <c r="D165" s="113"/>
      <c r="E165" s="116"/>
      <c r="F165" s="116"/>
      <c r="G165" s="116"/>
      <c r="H165" s="116"/>
      <c r="I165" s="116"/>
      <c r="J165" s="113"/>
      <c r="K165" s="113"/>
      <c r="L165" s="113"/>
      <c r="M165" s="40"/>
      <c r="N165" s="41"/>
    </row>
    <row r="166" spans="1:14" ht="12" customHeight="1">
      <c r="A166" s="65"/>
      <c r="B166" s="66">
        <v>91252</v>
      </c>
      <c r="C166" s="20" t="s">
        <v>152</v>
      </c>
      <c r="D166" s="113"/>
      <c r="E166" s="97">
        <v>33396170.6</v>
      </c>
      <c r="F166" s="97">
        <v>33396170.6</v>
      </c>
      <c r="G166" s="98">
        <f>D166+E166-F166</f>
        <v>0</v>
      </c>
      <c r="H166" s="116"/>
      <c r="I166" s="116"/>
      <c r="J166" s="113"/>
      <c r="K166" s="113"/>
      <c r="L166" s="113"/>
      <c r="M166" s="40"/>
      <c r="N166" s="41"/>
    </row>
    <row r="167" spans="1:14" ht="12" customHeight="1" thickBot="1">
      <c r="A167" s="65"/>
      <c r="B167" s="66">
        <v>91252</v>
      </c>
      <c r="C167" s="83" t="s">
        <v>153</v>
      </c>
      <c r="D167" s="118"/>
      <c r="E167" s="100">
        <v>23527122.21</v>
      </c>
      <c r="F167" s="100">
        <v>23527122.21</v>
      </c>
      <c r="G167" s="101">
        <f>D167+E167-F167</f>
        <v>0</v>
      </c>
      <c r="H167" s="117"/>
      <c r="I167" s="117"/>
      <c r="J167" s="118"/>
      <c r="K167" s="118"/>
      <c r="L167" s="118"/>
      <c r="M167" s="42"/>
      <c r="N167" s="43"/>
    </row>
    <row r="168" spans="1:14" ht="15" customHeight="1" thickBot="1">
      <c r="A168" s="65"/>
      <c r="B168" s="66"/>
      <c r="C168" s="71" t="s">
        <v>54</v>
      </c>
      <c r="D168" s="102">
        <f>D166+D167</f>
        <v>0</v>
      </c>
      <c r="E168" s="102">
        <f aca="true" t="shared" si="22" ref="E168:N168">E166+E167</f>
        <v>56923292.81</v>
      </c>
      <c r="F168" s="102">
        <f t="shared" si="22"/>
        <v>56923292.81</v>
      </c>
      <c r="G168" s="102">
        <f t="shared" si="22"/>
        <v>0</v>
      </c>
      <c r="H168" s="102">
        <f t="shared" si="22"/>
        <v>0</v>
      </c>
      <c r="I168" s="102">
        <f t="shared" si="22"/>
        <v>0</v>
      </c>
      <c r="J168" s="102">
        <f t="shared" si="22"/>
        <v>0</v>
      </c>
      <c r="K168" s="102">
        <f t="shared" si="22"/>
        <v>0</v>
      </c>
      <c r="L168" s="102">
        <f t="shared" si="22"/>
        <v>0</v>
      </c>
      <c r="M168" s="69">
        <f t="shared" si="22"/>
        <v>0</v>
      </c>
      <c r="N168" s="84">
        <f t="shared" si="22"/>
        <v>0</v>
      </c>
    </row>
    <row r="169" spans="1:14" ht="12" customHeight="1">
      <c r="A169" s="65"/>
      <c r="B169" s="66"/>
      <c r="C169" s="35"/>
      <c r="D169" s="119"/>
      <c r="E169" s="120"/>
      <c r="F169" s="120"/>
      <c r="G169" s="120"/>
      <c r="H169" s="120"/>
      <c r="I169" s="120"/>
      <c r="J169" s="119"/>
      <c r="K169" s="119"/>
      <c r="L169" s="119"/>
      <c r="M169" s="44"/>
      <c r="N169" s="45"/>
    </row>
    <row r="170" spans="1:14" ht="12" customHeight="1">
      <c r="A170" s="65"/>
      <c r="B170" s="66"/>
      <c r="C170" s="26" t="s">
        <v>55</v>
      </c>
      <c r="D170" s="113"/>
      <c r="E170" s="116"/>
      <c r="F170" s="116"/>
      <c r="G170" s="116"/>
      <c r="H170" s="116"/>
      <c r="I170" s="116"/>
      <c r="J170" s="113"/>
      <c r="K170" s="113"/>
      <c r="L170" s="113"/>
      <c r="M170" s="40"/>
      <c r="N170" s="41"/>
    </row>
    <row r="171" spans="1:14" ht="12" customHeight="1" hidden="1">
      <c r="A171" s="65"/>
      <c r="B171" s="66"/>
      <c r="C171" s="46" t="s">
        <v>56</v>
      </c>
      <c r="D171" s="113"/>
      <c r="E171" s="97"/>
      <c r="F171" s="97"/>
      <c r="G171" s="98">
        <f>D171+E171-F171</f>
        <v>0</v>
      </c>
      <c r="H171" s="116"/>
      <c r="I171" s="116"/>
      <c r="J171" s="113"/>
      <c r="K171" s="113"/>
      <c r="L171" s="113"/>
      <c r="M171" s="40"/>
      <c r="N171" s="37">
        <f>G171</f>
        <v>0</v>
      </c>
    </row>
    <row r="172" spans="1:14" ht="12" customHeight="1" thickBot="1">
      <c r="A172" s="65"/>
      <c r="B172" s="66"/>
      <c r="C172" s="46" t="s">
        <v>104</v>
      </c>
      <c r="D172" s="113"/>
      <c r="E172" s="97">
        <v>488002.3</v>
      </c>
      <c r="F172" s="97"/>
      <c r="G172" s="98">
        <f>D172+E172-F172</f>
        <v>488002.3</v>
      </c>
      <c r="H172" s="116"/>
      <c r="I172" s="116"/>
      <c r="J172" s="113"/>
      <c r="K172" s="113"/>
      <c r="L172" s="113"/>
      <c r="M172" s="40"/>
      <c r="N172" s="37"/>
    </row>
    <row r="173" spans="1:14" ht="12" customHeight="1" hidden="1" thickBot="1">
      <c r="A173" s="65"/>
      <c r="B173" s="66"/>
      <c r="C173" s="47" t="s">
        <v>57</v>
      </c>
      <c r="D173" s="118"/>
      <c r="E173" s="100"/>
      <c r="F173" s="100"/>
      <c r="G173" s="101">
        <f>D173+E173-F173</f>
        <v>0</v>
      </c>
      <c r="H173" s="117"/>
      <c r="I173" s="117"/>
      <c r="J173" s="118"/>
      <c r="K173" s="118"/>
      <c r="L173" s="118"/>
      <c r="M173" s="42"/>
      <c r="N173" s="43"/>
    </row>
    <row r="174" spans="1:14" ht="15" customHeight="1" thickBot="1">
      <c r="A174" s="65"/>
      <c r="B174" s="66"/>
      <c r="C174" s="71" t="s">
        <v>58</v>
      </c>
      <c r="D174" s="102">
        <f>D171+D172+D173</f>
        <v>0</v>
      </c>
      <c r="E174" s="102">
        <f aca="true" t="shared" si="23" ref="E174:L174">E171+E172+E173</f>
        <v>488002.3</v>
      </c>
      <c r="F174" s="102">
        <f t="shared" si="23"/>
        <v>0</v>
      </c>
      <c r="G174" s="102">
        <f t="shared" si="23"/>
        <v>488002.3</v>
      </c>
      <c r="H174" s="102">
        <f t="shared" si="23"/>
        <v>0</v>
      </c>
      <c r="I174" s="102">
        <f t="shared" si="23"/>
        <v>0</v>
      </c>
      <c r="J174" s="102">
        <f t="shared" si="23"/>
        <v>0</v>
      </c>
      <c r="K174" s="102">
        <f t="shared" si="23"/>
        <v>0</v>
      </c>
      <c r="L174" s="102">
        <f t="shared" si="23"/>
        <v>0</v>
      </c>
      <c r="M174" s="69">
        <f>M171+M172+M173</f>
        <v>0</v>
      </c>
      <c r="N174" s="70">
        <f>N171+N172+N173</f>
        <v>0</v>
      </c>
    </row>
    <row r="175" spans="1:14" ht="12" customHeight="1">
      <c r="A175" s="65"/>
      <c r="B175" s="66"/>
      <c r="C175" s="35"/>
      <c r="D175" s="103"/>
      <c r="E175" s="104"/>
      <c r="F175" s="104"/>
      <c r="G175" s="104"/>
      <c r="H175" s="104"/>
      <c r="I175" s="104"/>
      <c r="J175" s="105"/>
      <c r="K175" s="105"/>
      <c r="L175" s="103"/>
      <c r="M175" s="29"/>
      <c r="N175" s="30"/>
    </row>
    <row r="176" spans="1:14" ht="23.25" customHeight="1" thickBot="1">
      <c r="A176" s="65"/>
      <c r="B176" s="66"/>
      <c r="C176" s="72" t="s">
        <v>59</v>
      </c>
      <c r="D176" s="122">
        <f aca="true" t="shared" si="24" ref="D176:N176">D16+D61+D68+D76+D86+D95+D112+D116+D120+D126+D131+D138+D142+D149+D154+D159+D168+D174</f>
        <v>143645582.5</v>
      </c>
      <c r="E176" s="122">
        <f t="shared" si="24"/>
        <v>5451398694.180001</v>
      </c>
      <c r="F176" s="122">
        <f t="shared" si="24"/>
        <v>5215031880.840002</v>
      </c>
      <c r="G176" s="122">
        <f t="shared" si="24"/>
        <v>380260611.82000005</v>
      </c>
      <c r="H176" s="122">
        <f t="shared" si="24"/>
        <v>555834.29</v>
      </c>
      <c r="I176" s="122">
        <f t="shared" si="24"/>
        <v>3474902.12</v>
      </c>
      <c r="J176" s="122">
        <f t="shared" si="24"/>
        <v>0</v>
      </c>
      <c r="K176" s="122">
        <f t="shared" si="24"/>
        <v>3297156.8600000003</v>
      </c>
      <c r="L176" s="122">
        <f t="shared" si="24"/>
        <v>183788019.46</v>
      </c>
      <c r="M176" s="73">
        <f t="shared" si="24"/>
        <v>0</v>
      </c>
      <c r="N176" s="86">
        <f t="shared" si="24"/>
        <v>0</v>
      </c>
    </row>
    <row r="177" spans="1:12" ht="12" customHeight="1">
      <c r="A177" s="65"/>
      <c r="B177" s="66"/>
      <c r="C177" s="6"/>
      <c r="D177" s="8"/>
      <c r="E177" s="9"/>
      <c r="F177" s="9"/>
      <c r="G177" s="9"/>
      <c r="H177" s="9"/>
      <c r="I177" s="9"/>
      <c r="J177" s="10"/>
      <c r="K177" s="10"/>
      <c r="L177" s="8"/>
    </row>
    <row r="178" spans="1:12" ht="12" customHeight="1">
      <c r="A178" s="65"/>
      <c r="B178" s="66"/>
      <c r="C178" s="6"/>
      <c r="D178" s="8"/>
      <c r="E178" s="9"/>
      <c r="F178" s="9"/>
      <c r="G178" s="9"/>
      <c r="H178" s="9"/>
      <c r="I178" s="9"/>
      <c r="J178" s="10"/>
      <c r="K178" s="10"/>
      <c r="L178" s="8"/>
    </row>
    <row r="179" spans="1:12" ht="12" customHeight="1">
      <c r="A179" s="65"/>
      <c r="B179" s="66"/>
      <c r="C179" s="6"/>
      <c r="D179" s="8"/>
      <c r="E179" s="9"/>
      <c r="F179" s="9"/>
      <c r="G179" s="9"/>
      <c r="H179" s="9"/>
      <c r="I179" s="9"/>
      <c r="J179" s="10"/>
      <c r="K179" s="10"/>
      <c r="L179" s="8"/>
    </row>
    <row r="180" spans="1:12" ht="12.75">
      <c r="A180" s="62"/>
      <c r="B180" s="7"/>
      <c r="D180" s="12"/>
      <c r="E180" s="11"/>
      <c r="F180" s="11"/>
      <c r="G180" s="11"/>
      <c r="H180" s="11"/>
      <c r="I180" s="11"/>
      <c r="J180" s="12"/>
      <c r="K180" s="12"/>
      <c r="L180" s="12"/>
    </row>
    <row r="181" spans="1:12" ht="12.75">
      <c r="A181" s="62"/>
      <c r="B181" s="7"/>
      <c r="D181" s="12"/>
      <c r="E181" s="11"/>
      <c r="F181" s="11"/>
      <c r="G181" s="11"/>
      <c r="H181" s="11"/>
      <c r="I181" s="11"/>
      <c r="J181" s="12"/>
      <c r="K181" s="12"/>
      <c r="L181" s="13"/>
    </row>
    <row r="182" spans="1:12" ht="12.75">
      <c r="A182" s="62"/>
      <c r="B182" s="7"/>
      <c r="D182" s="12"/>
      <c r="E182" s="11"/>
      <c r="F182" s="11"/>
      <c r="G182" s="11"/>
      <c r="H182" s="11"/>
      <c r="I182" s="11"/>
      <c r="J182" s="12"/>
      <c r="K182" s="12"/>
      <c r="L182" s="12"/>
    </row>
    <row r="183" spans="1:12" ht="12.75">
      <c r="A183" s="62"/>
      <c r="B183" s="7"/>
      <c r="D183" s="12"/>
      <c r="E183" s="11"/>
      <c r="F183" s="11"/>
      <c r="G183" s="11"/>
      <c r="H183" s="11"/>
      <c r="I183" s="11"/>
      <c r="J183" s="12"/>
      <c r="K183" s="12"/>
      <c r="L183" s="12"/>
    </row>
    <row r="184" spans="1:12" ht="12.75">
      <c r="A184" s="62"/>
      <c r="B184" s="7"/>
      <c r="D184" s="12"/>
      <c r="E184" s="11"/>
      <c r="F184" s="11"/>
      <c r="G184" s="11"/>
      <c r="H184" s="11"/>
      <c r="I184" s="11"/>
      <c r="J184" s="12"/>
      <c r="K184" s="12"/>
      <c r="L184" s="12"/>
    </row>
    <row r="185" spans="1:12" ht="12.75">
      <c r="A185" s="62"/>
      <c r="B185" s="7"/>
      <c r="D185" s="12"/>
      <c r="E185" s="11"/>
      <c r="F185" s="11"/>
      <c r="G185" s="11"/>
      <c r="H185" s="11"/>
      <c r="I185" s="11"/>
      <c r="J185" s="12"/>
      <c r="K185" s="12"/>
      <c r="L185" s="12"/>
    </row>
    <row r="186" spans="1:12" ht="12.75">
      <c r="A186" s="62"/>
      <c r="B186" s="7"/>
      <c r="D186" s="12"/>
      <c r="E186" s="11"/>
      <c r="F186" s="11"/>
      <c r="G186" s="11"/>
      <c r="H186" s="11"/>
      <c r="I186" s="11"/>
      <c r="J186" s="12"/>
      <c r="K186" s="12"/>
      <c r="L186" s="12"/>
    </row>
    <row r="187" spans="1:12" ht="12.75">
      <c r="A187" s="62"/>
      <c r="B187" s="7"/>
      <c r="D187" s="12"/>
      <c r="E187" s="11"/>
      <c r="F187" s="11"/>
      <c r="G187" s="11"/>
      <c r="H187" s="11"/>
      <c r="I187" s="11"/>
      <c r="J187" s="12"/>
      <c r="K187" s="12"/>
      <c r="L187" s="12"/>
    </row>
    <row r="188" spans="1:12" ht="12.75">
      <c r="A188" s="62"/>
      <c r="B188" s="7"/>
      <c r="D188" s="12"/>
      <c r="E188" s="11"/>
      <c r="F188" s="11"/>
      <c r="G188" s="11"/>
      <c r="H188" s="11"/>
      <c r="I188" s="11"/>
      <c r="J188" s="12"/>
      <c r="K188" s="12"/>
      <c r="L188" s="12"/>
    </row>
    <row r="189" spans="1:2" ht="12.75">
      <c r="A189" s="62"/>
      <c r="B189" s="7"/>
    </row>
    <row r="190" spans="1:2" ht="12.75">
      <c r="A190" s="62"/>
      <c r="B190" s="62"/>
    </row>
    <row r="191" spans="1:2" ht="12.75">
      <c r="A191" s="62"/>
      <c r="B191" s="62"/>
    </row>
    <row r="192" spans="1:2" ht="12.75">
      <c r="A192" s="62"/>
      <c r="B192" s="62"/>
    </row>
    <row r="193" spans="1:2" ht="12.75">
      <c r="A193" s="62"/>
      <c r="B193" s="62"/>
    </row>
    <row r="194" spans="1:2" ht="12.75">
      <c r="A194" s="62"/>
      <c r="B194" s="62"/>
    </row>
    <row r="195" spans="1:2" ht="12.75">
      <c r="A195" s="62"/>
      <c r="B195" s="62"/>
    </row>
    <row r="196" spans="1:2" ht="12.75">
      <c r="A196" s="62"/>
      <c r="B196" s="62"/>
    </row>
    <row r="197" spans="1:2" ht="12.75">
      <c r="A197" s="62"/>
      <c r="B197" s="62"/>
    </row>
    <row r="198" spans="1:2" ht="12.75">
      <c r="A198" s="62"/>
      <c r="B198" s="62"/>
    </row>
    <row r="199" spans="1:2" ht="12.75">
      <c r="A199" s="62"/>
      <c r="B199" s="62"/>
    </row>
    <row r="200" spans="1:2" ht="12.75">
      <c r="A200" s="62"/>
      <c r="B200" s="62"/>
    </row>
    <row r="201" spans="1:2" ht="12.75">
      <c r="A201" s="62"/>
      <c r="B201" s="62"/>
    </row>
    <row r="202" spans="1:2" ht="12.75">
      <c r="A202" s="62"/>
      <c r="B202" s="62"/>
    </row>
    <row r="203" spans="1:2" ht="12.75">
      <c r="A203" s="62"/>
      <c r="B203" s="62"/>
    </row>
    <row r="204" spans="1:2" ht="12.75">
      <c r="A204" s="62"/>
      <c r="B204" s="62"/>
    </row>
    <row r="205" spans="1:2" ht="12.75">
      <c r="A205" s="62"/>
      <c r="B205" s="62"/>
    </row>
    <row r="206" spans="1:2" ht="12.75">
      <c r="A206" s="62"/>
      <c r="B206" s="62"/>
    </row>
    <row r="207" spans="1:2" ht="12.75">
      <c r="A207" s="62"/>
      <c r="B207" s="62"/>
    </row>
    <row r="208" spans="1:2" ht="12.75">
      <c r="A208" s="62"/>
      <c r="B208" s="62"/>
    </row>
    <row r="209" spans="1:2" ht="12.75">
      <c r="A209" s="62"/>
      <c r="B209" s="62"/>
    </row>
    <row r="210" spans="1:2" ht="12.75">
      <c r="A210" s="62"/>
      <c r="B210" s="62"/>
    </row>
    <row r="211" spans="1:2" ht="12.75">
      <c r="A211" s="62"/>
      <c r="B211" s="62"/>
    </row>
    <row r="212" spans="1:2" ht="12.75">
      <c r="A212" s="62"/>
      <c r="B212" s="62"/>
    </row>
    <row r="213" spans="1:2" ht="12.75">
      <c r="A213" s="62"/>
      <c r="B213" s="62"/>
    </row>
    <row r="214" spans="1:2" ht="12.75">
      <c r="A214" s="62"/>
      <c r="B214" s="62"/>
    </row>
    <row r="215" spans="1:2" ht="12.75">
      <c r="A215" s="62"/>
      <c r="B215" s="62"/>
    </row>
    <row r="216" spans="1:2" ht="12.75">
      <c r="A216" s="62"/>
      <c r="B216" s="62"/>
    </row>
    <row r="217" spans="1:2" ht="12.75">
      <c r="A217" s="62"/>
      <c r="B217" s="62"/>
    </row>
    <row r="218" spans="1:2" ht="12.75">
      <c r="A218" s="62"/>
      <c r="B218" s="62"/>
    </row>
    <row r="219" spans="1:2" ht="12.75">
      <c r="A219" s="62"/>
      <c r="B219" s="62"/>
    </row>
    <row r="220" spans="1:2" ht="12.75">
      <c r="A220" s="62"/>
      <c r="B220" s="62"/>
    </row>
    <row r="221" spans="1:2" ht="12.75">
      <c r="A221" s="62"/>
      <c r="B221" s="62"/>
    </row>
    <row r="222" spans="1:2" ht="12.75">
      <c r="A222" s="62"/>
      <c r="B222" s="62"/>
    </row>
    <row r="223" spans="1:2" ht="12.75">
      <c r="A223" s="62"/>
      <c r="B223" s="62"/>
    </row>
    <row r="224" spans="1:2" ht="12.75">
      <c r="A224" s="62"/>
      <c r="B224" s="62"/>
    </row>
    <row r="225" spans="1:2" ht="12.75">
      <c r="A225" s="62"/>
      <c r="B225" s="62"/>
    </row>
    <row r="226" spans="1:2" ht="12.75">
      <c r="A226" s="62"/>
      <c r="B226" s="62"/>
    </row>
    <row r="227" spans="1:2" ht="12.75">
      <c r="A227" s="62"/>
      <c r="B227" s="62"/>
    </row>
    <row r="228" spans="1:2" ht="12.75">
      <c r="A228" s="62"/>
      <c r="B228" s="62"/>
    </row>
    <row r="229" spans="1:2" ht="12.75">
      <c r="A229" s="62"/>
      <c r="B229" s="62"/>
    </row>
    <row r="230" spans="1:2" ht="12.75">
      <c r="A230" s="62"/>
      <c r="B230" s="62"/>
    </row>
    <row r="231" spans="1:2" ht="12.75">
      <c r="A231" s="62"/>
      <c r="B231" s="62"/>
    </row>
    <row r="232" spans="1:2" ht="12.75">
      <c r="A232" s="62"/>
      <c r="B232" s="62"/>
    </row>
    <row r="233" spans="1:2" ht="12.75">
      <c r="A233" s="62"/>
      <c r="B233" s="62"/>
    </row>
    <row r="234" spans="1:2" ht="12.75">
      <c r="A234" s="62"/>
      <c r="B234" s="62"/>
    </row>
    <row r="235" spans="1:2" ht="12.75">
      <c r="A235" s="62"/>
      <c r="B235" s="62"/>
    </row>
    <row r="236" spans="1:2" ht="12.75">
      <c r="A236" s="62"/>
      <c r="B236" s="62"/>
    </row>
    <row r="237" spans="1:2" ht="12.75">
      <c r="A237" s="62"/>
      <c r="B237" s="62"/>
    </row>
    <row r="238" spans="1:2" ht="12.75">
      <c r="A238" s="62"/>
      <c r="B238" s="62"/>
    </row>
    <row r="239" spans="1:2" ht="12.75">
      <c r="A239" s="62"/>
      <c r="B239" s="62"/>
    </row>
    <row r="240" spans="1:2" ht="12.75">
      <c r="A240" s="62"/>
      <c r="B240" s="62"/>
    </row>
    <row r="241" spans="1:2" ht="12.75">
      <c r="A241" s="62"/>
      <c r="B241" s="62"/>
    </row>
    <row r="242" spans="1:2" ht="12.75">
      <c r="A242" s="62"/>
      <c r="B242" s="62"/>
    </row>
    <row r="243" spans="1:2" ht="12.75">
      <c r="A243" s="62"/>
      <c r="B243" s="62"/>
    </row>
    <row r="244" spans="1:2" ht="12.75">
      <c r="A244" s="62"/>
      <c r="B244" s="62"/>
    </row>
    <row r="245" spans="1:2" ht="12.75">
      <c r="A245" s="62"/>
      <c r="B245" s="62"/>
    </row>
    <row r="246" spans="1:2" ht="12.75">
      <c r="A246" s="62"/>
      <c r="B246" s="62"/>
    </row>
    <row r="247" spans="1:2" ht="12.75">
      <c r="A247" s="62"/>
      <c r="B247" s="62"/>
    </row>
    <row r="248" spans="1:2" ht="12.75">
      <c r="A248" s="62"/>
      <c r="B248" s="62"/>
    </row>
  </sheetData>
  <sheetProtection/>
  <mergeCells count="2">
    <mergeCell ref="A4:F4"/>
    <mergeCell ref="C3:N3"/>
  </mergeCells>
  <printOptions horizontalCentered="1"/>
  <pageMargins left="0.1968503937007874" right="0.1968503937007874" top="0.9055118110236221" bottom="0.9055118110236221" header="0.31496062992125984" footer="0.7480314960629921"/>
  <pageSetup horizontalDpi="600" verticalDpi="600" orientation="landscape" paperSize="9" scale="84" r:id="rId1"/>
  <headerFooter alignWithMargins="0">
    <oddFooter>&amp;CStránka &amp;P&amp;RTab.č. 10 Dotace ze SR a RRRS SV</oddFooter>
  </headerFooter>
  <rowBreaks count="3" manualBreakCount="3">
    <brk id="42" min="2" max="11" man="1"/>
    <brk id="86" max="255" man="1"/>
    <brk id="131" min="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2014-05-15T07:19:56Z</cp:lastPrinted>
  <dcterms:created xsi:type="dcterms:W3CDTF">1997-01-24T11:07:25Z</dcterms:created>
  <dcterms:modified xsi:type="dcterms:W3CDTF">2014-05-15T07:23:17Z</dcterms:modified>
  <cp:category/>
  <cp:version/>
  <cp:contentType/>
  <cp:contentStatus/>
</cp:coreProperties>
</file>