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<sst xmlns="http://schemas.openxmlformats.org/spreadsheetml/2006/main" count="123" uniqueCount="100">
  <si>
    <t>odvětví - název akce</t>
  </si>
  <si>
    <t xml:space="preserve">skutečnost </t>
  </si>
  <si>
    <t>rozpočet</t>
  </si>
  <si>
    <t>(rozpis investičních akcí PO a obch.společ. - samostatná tabulka)</t>
  </si>
  <si>
    <t>schválený</t>
  </si>
  <si>
    <t xml:space="preserve">upravený </t>
  </si>
  <si>
    <t>Tabulka č. 6</t>
  </si>
  <si>
    <t>Přehled o čerpání výdajů na investiční akce z vlastních prostředků kraje v roce 2022</t>
  </si>
  <si>
    <t>k 31.12.2022</t>
  </si>
  <si>
    <t>kap. 02 - životní prostředí a zemědělství</t>
  </si>
  <si>
    <t>v tom:</t>
  </si>
  <si>
    <t>investiční transfery obcím a DSO</t>
  </si>
  <si>
    <t>investiční transfery ZOO Dvůr Králové n. L., a.s.</t>
  </si>
  <si>
    <t>vodohospodářské akce</t>
  </si>
  <si>
    <t>vodohospodářské akce dle vodního zákona</t>
  </si>
  <si>
    <t>kap. 10 - doprava</t>
  </si>
  <si>
    <t>investiční transfery PO</t>
  </si>
  <si>
    <t>kap. 12 - správa majetku kraje</t>
  </si>
  <si>
    <t>ostatní kapitálové výdaje:</t>
  </si>
  <si>
    <t>kap. 13 - evropská integrace</t>
  </si>
  <si>
    <t>kofinancování a předfinancování</t>
  </si>
  <si>
    <t>kap. 14 - školství</t>
  </si>
  <si>
    <t>kap. 15 - zdravotnictví</t>
  </si>
  <si>
    <t>kap. 16 - kultura</t>
  </si>
  <si>
    <t>kap. 04 - informatika</t>
  </si>
  <si>
    <t>investiční transfery a.s.</t>
  </si>
  <si>
    <t>kap. 18 - zastupitelstvo kraje</t>
  </si>
  <si>
    <t>individuální dotace Rady KHK:</t>
  </si>
  <si>
    <t>kap. 21 - investice a evropské projekty</t>
  </si>
  <si>
    <t>kapitálové výdaje - doprava</t>
  </si>
  <si>
    <t>Modernizace a dostavba ON Náchod</t>
  </si>
  <si>
    <t>průmyslová zóna Solnice -  Kvasiny III.</t>
  </si>
  <si>
    <t>průmyslová zóna Vrchlabí</t>
  </si>
  <si>
    <t>kofinacování a předfinancování:</t>
  </si>
  <si>
    <r>
      <t xml:space="preserve">v tom: </t>
    </r>
    <r>
      <rPr>
        <sz val="10"/>
        <rFont val="Arial"/>
        <family val="2"/>
      </rPr>
      <t xml:space="preserve">CIRI,PO </t>
    </r>
  </si>
  <si>
    <t xml:space="preserve">          evropská integrace, ostatní</t>
  </si>
  <si>
    <t>kap. 39 - regionální rozvoj a cestovní ruch</t>
  </si>
  <si>
    <t>kap. 48 - Dotační fond KHK</t>
  </si>
  <si>
    <t xml:space="preserve">          sport a tělovýchova</t>
  </si>
  <si>
    <t xml:space="preserve">          životní prostředí a zemědělství</t>
  </si>
  <si>
    <t xml:space="preserve">          kultura a památková péče</t>
  </si>
  <si>
    <t xml:space="preserve">          regionální rozvoj</t>
  </si>
  <si>
    <t xml:space="preserve">          individuální dotace</t>
  </si>
  <si>
    <t xml:space="preserve">          program obnovy venkova</t>
  </si>
  <si>
    <t>CELKEM</t>
  </si>
  <si>
    <t>účelové dotace zastupitelstva kraje</t>
  </si>
  <si>
    <t>kap. 28 - sociální věci</t>
  </si>
  <si>
    <t>příprava a realizace obnovitelných zdrojů energie</t>
  </si>
  <si>
    <t>investiční transfer - CIRI</t>
  </si>
  <si>
    <t xml:space="preserve">          životní prostředí</t>
  </si>
  <si>
    <t xml:space="preserve">          doprava</t>
  </si>
  <si>
    <t xml:space="preserve">          školství</t>
  </si>
  <si>
    <t xml:space="preserve">          kultura</t>
  </si>
  <si>
    <t xml:space="preserve">          zdravotnictví</t>
  </si>
  <si>
    <t xml:space="preserve">          sociální věci</t>
  </si>
  <si>
    <t xml:space="preserve">          org. 2088</t>
  </si>
  <si>
    <t xml:space="preserve">          org. 2077 </t>
  </si>
  <si>
    <t xml:space="preserve">          org. 2099 </t>
  </si>
  <si>
    <t>CEP a.s. HK - příplatek mimo základní kapitál</t>
  </si>
  <si>
    <t xml:space="preserve">   finanční dar - Krajské ředitelství policie KHK</t>
  </si>
  <si>
    <t xml:space="preserve">   finanční dar - HZS KHK</t>
  </si>
  <si>
    <t xml:space="preserve">          volný čas</t>
  </si>
  <si>
    <t xml:space="preserve">  dotace pro Vojtěcha Raka na projekt Ochrana dojného skotu před útoky vlků v Rožmitále na Broumovsku</t>
  </si>
  <si>
    <t xml:space="preserve">   dotace pro Jaroslava Přibyla na projekt Zvýšení ochrany hospodářských zvířat proti predátorům </t>
  </si>
  <si>
    <t xml:space="preserve">   dotace pro Pavla Macha na projekt Zabezpečení stáda hospodářských zvířat před útoky vlka obecného</t>
  </si>
  <si>
    <t xml:space="preserve">   dotace pro Lesní klub Tasmánek, z.s. na projekt Zajištění základů zázemí pro environmentální výchovu v podhůří OH</t>
  </si>
  <si>
    <t xml:space="preserve">   dotace pro Misijní společnost sv. Vincence de Paul, projekt Objekt samostatné malé ubytovny - instalace ústředního vytápění</t>
  </si>
  <si>
    <t xml:space="preserve">   dotace pro Hanu Stokláskovou na projekt Pořízení stropního zvedacího systému </t>
  </si>
  <si>
    <t xml:space="preserve">   dotace pro Obec Blešno na projekt Pořízení nové herní sestavy na dětské hřiště </t>
  </si>
  <si>
    <t xml:space="preserve">   dotace pro Obec Hejtmánkovice na projekt Oprava objízdné komunikace - Šlégr </t>
  </si>
  <si>
    <t xml:space="preserve">   dotace pro okresní myslivecký spolek Rychnov n.K., projekt Skladovací hala pro uskladnění mysliveckých potřeb </t>
  </si>
  <si>
    <t xml:space="preserve">   dotace pro Římskokatolickou farnost Vamberk na projekt Projekt sanace krypty kostela sv. Prokopa ve Vamberku</t>
  </si>
  <si>
    <t xml:space="preserve">   dotace pro Mateřská škola, Stará Paka na projekt Odstranění havarijního stavu kotelny MŠ Stará Paka</t>
  </si>
  <si>
    <t xml:space="preserve">   dotace pro Římskokatolická farnost - děkanství Broumov na projekt Zpřístupnění fresky Posledního soudu, Broumov</t>
  </si>
  <si>
    <t xml:space="preserve">   dotace pro Ing. arch. Martin Pour na projekt Vybudování elektrické přípojky v historické cihelně v Šárovcově Lhotě</t>
  </si>
  <si>
    <t xml:space="preserve">   dotace pro Dotkni se křídel z.s. na projekt Nákup mobilní buňky s příslušenstvím</t>
  </si>
  <si>
    <t xml:space="preserve">   dotace pro Klub rodičů a přátel ZŠ a MŠ Malšova Lhota, z. s. na projekt Podpora polytechnického vzdělávání</t>
  </si>
  <si>
    <t xml:space="preserve">   výdaje na pořízení vybavení do kanceláře pana hejtamana</t>
  </si>
  <si>
    <t xml:space="preserve">   investiční výdaje</t>
  </si>
  <si>
    <t xml:space="preserve">          činnost KÚ</t>
  </si>
  <si>
    <t xml:space="preserve">   výkupy pozemků</t>
  </si>
  <si>
    <t xml:space="preserve">   výkupy pozemků - vyvlastňovací řízení</t>
  </si>
  <si>
    <t xml:space="preserve">   výkup nemovitosti - k.ú. Trutnov, Volanovská</t>
  </si>
  <si>
    <t xml:space="preserve">   tech. zhodnocení v krajských nemocnicích - Nový Bydžov</t>
  </si>
  <si>
    <t xml:space="preserve">   tech. zhodnocení v krajských nemocnicích - Jičín</t>
  </si>
  <si>
    <t xml:space="preserve">   tech. zhodnocení v krajských nemocnicích - Náchod</t>
  </si>
  <si>
    <t xml:space="preserve">   tech. zhodnocení v krajských nemocnicích - Rychnov n.K.</t>
  </si>
  <si>
    <t xml:space="preserve">   tech. zhodnocení v krajských nemocnicích - Trutnov</t>
  </si>
  <si>
    <t xml:space="preserve">   tech. zhodnocení v krajských nemocnicích - Broumov</t>
  </si>
  <si>
    <t xml:space="preserve">   tech. zhodnocení v krajských nemocnicích - Dvůr Králové</t>
  </si>
  <si>
    <t xml:space="preserve">   tech. zhodnocení v areálech Údržby silnic</t>
  </si>
  <si>
    <t xml:space="preserve">   tech. zhodnocení v krajských nemocnicích - pronajímané Zdravotnickému holdingu KHK a.s.</t>
  </si>
  <si>
    <t xml:space="preserve">   nový web prokreativitu</t>
  </si>
  <si>
    <t xml:space="preserve">   videa cena PP </t>
  </si>
  <si>
    <t>kofinancování a předfinancování:</t>
  </si>
  <si>
    <t xml:space="preserve">   turistický potenciál</t>
  </si>
  <si>
    <t xml:space="preserve">   komunitní zahrada</t>
  </si>
  <si>
    <t xml:space="preserve">   ISO 50001 </t>
  </si>
  <si>
    <t xml:space="preserve">   pasport</t>
  </si>
  <si>
    <t>EPC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</si>
</sst>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_K_č"/>
    <numFmt numFmtId="167" formatCode="#,##0.0"/>
    <numFmt numFmtId="168" formatCode="#,##0.00_ ;\-#,##0.00\ "/>
  </numFmts>
  <fonts count="43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 CE"/>
      <family val="0"/>
    </font>
    <font>
      <b/>
      <sz val="11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8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8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8"/>
      </right>
      <top style="thin"/>
      <bottom style="thin"/>
    </border>
    <border>
      <left>
        <color indexed="8"/>
      </left>
      <right style="medium"/>
      <top style="thin"/>
      <bottom style="thin"/>
    </border>
    <border>
      <left style="thin"/>
      <right>
        <color indexed="8"/>
      </right>
      <top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3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4">
    <xf numFmtId="3" fontId="0" fillId="0" borderId="0" xfId="0" applyAlignment="1">
      <alignment/>
    </xf>
    <xf numFmtId="166" fontId="0" fillId="0" borderId="10" xfId="37" applyNumberFormat="1" applyFont="1" applyBorder="1" applyAlignment="1">
      <alignment/>
    </xf>
    <xf numFmtId="3" fontId="1" fillId="0" borderId="11" xfId="0" applyFont="1" applyBorder="1" applyAlignment="1">
      <alignment/>
    </xf>
    <xf numFmtId="3" fontId="0" fillId="0" borderId="11" xfId="0" applyBorder="1" applyAlignment="1">
      <alignment/>
    </xf>
    <xf numFmtId="3" fontId="0" fillId="0" borderId="12" xfId="0" applyFont="1" applyBorder="1" applyAlignment="1">
      <alignment/>
    </xf>
    <xf numFmtId="3" fontId="0" fillId="0" borderId="12" xfId="0" applyBorder="1" applyAlignment="1">
      <alignment/>
    </xf>
    <xf numFmtId="3" fontId="0" fillId="0" borderId="13" xfId="0" applyBorder="1" applyAlignment="1">
      <alignment/>
    </xf>
    <xf numFmtId="3" fontId="2" fillId="0" borderId="12" xfId="0" applyFont="1" applyBorder="1" applyAlignment="1">
      <alignment/>
    </xf>
    <xf numFmtId="3" fontId="0" fillId="0" borderId="0" xfId="0" applyAlignment="1">
      <alignment horizontal="right"/>
    </xf>
    <xf numFmtId="3" fontId="3" fillId="0" borderId="14" xfId="0" applyFont="1" applyBorder="1" applyAlignment="1">
      <alignment/>
    </xf>
    <xf numFmtId="2" fontId="0" fillId="0" borderId="10" xfId="37" applyNumberFormat="1" applyFont="1" applyFill="1" applyBorder="1" applyAlignment="1">
      <alignment/>
    </xf>
    <xf numFmtId="2" fontId="0" fillId="0" borderId="15" xfId="37" applyNumberFormat="1" applyFont="1" applyFill="1" applyBorder="1" applyAlignment="1">
      <alignment/>
    </xf>
    <xf numFmtId="2" fontId="0" fillId="0" borderId="16" xfId="37" applyNumberFormat="1" applyFont="1" applyFill="1" applyBorder="1" applyAlignment="1">
      <alignment/>
    </xf>
    <xf numFmtId="3" fontId="0" fillId="0" borderId="14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0" xfId="37" applyNumberFormat="1" applyFont="1" applyFill="1" applyBorder="1" applyAlignment="1">
      <alignment/>
    </xf>
    <xf numFmtId="4" fontId="0" fillId="0" borderId="16" xfId="37" applyNumberFormat="1" applyFont="1" applyFill="1" applyBorder="1" applyAlignment="1">
      <alignment/>
    </xf>
    <xf numFmtId="3" fontId="0" fillId="0" borderId="13" xfId="0" applyFont="1" applyBorder="1" applyAlignment="1">
      <alignment/>
    </xf>
    <xf numFmtId="4" fontId="0" fillId="0" borderId="18" xfId="37" applyNumberFormat="1" applyFont="1" applyFill="1" applyBorder="1" applyAlignment="1">
      <alignment/>
    </xf>
    <xf numFmtId="4" fontId="0" fillId="0" borderId="19" xfId="37" applyNumberFormat="1" applyFont="1" applyFill="1" applyBorder="1" applyAlignment="1">
      <alignment/>
    </xf>
    <xf numFmtId="3" fontId="3" fillId="0" borderId="20" xfId="0" applyFont="1" applyBorder="1" applyAlignment="1">
      <alignment/>
    </xf>
    <xf numFmtId="2" fontId="0" fillId="0" borderId="10" xfId="37" applyNumberFormat="1" applyFont="1" applyFill="1" applyBorder="1" applyAlignment="1">
      <alignment/>
    </xf>
    <xf numFmtId="2" fontId="0" fillId="0" borderId="21" xfId="37" applyNumberFormat="1" applyFont="1" applyFill="1" applyBorder="1" applyAlignment="1">
      <alignment/>
    </xf>
    <xf numFmtId="3" fontId="0" fillId="0" borderId="14" xfId="0" applyBorder="1" applyAlignment="1">
      <alignment vertical="center"/>
    </xf>
    <xf numFmtId="3" fontId="0" fillId="0" borderId="12" xfId="0" applyBorder="1" applyAlignment="1">
      <alignment vertical="center" wrapText="1"/>
    </xf>
    <xf numFmtId="2" fontId="0" fillId="0" borderId="10" xfId="37" applyNumberFormat="1" applyFont="1" applyFill="1" applyBorder="1" applyAlignment="1">
      <alignment horizontal="right"/>
    </xf>
    <xf numFmtId="2" fontId="0" fillId="0" borderId="16" xfId="37" applyNumberFormat="1" applyFont="1" applyFill="1" applyBorder="1" applyAlignment="1">
      <alignment horizontal="right"/>
    </xf>
    <xf numFmtId="3" fontId="0" fillId="0" borderId="17" xfId="0" applyBorder="1" applyAlignment="1">
      <alignment/>
    </xf>
    <xf numFmtId="2" fontId="0" fillId="0" borderId="11" xfId="37" applyNumberFormat="1" applyFont="1" applyFill="1" applyBorder="1" applyAlignment="1">
      <alignment/>
    </xf>
    <xf numFmtId="2" fontId="0" fillId="0" borderId="22" xfId="37" applyNumberFormat="1" applyFont="1" applyFill="1" applyBorder="1" applyAlignment="1">
      <alignment/>
    </xf>
    <xf numFmtId="2" fontId="0" fillId="0" borderId="17" xfId="37" applyNumberFormat="1" applyFont="1" applyFill="1" applyBorder="1" applyAlignment="1">
      <alignment/>
    </xf>
    <xf numFmtId="4" fontId="1" fillId="0" borderId="11" xfId="37" applyNumberFormat="1" applyFont="1" applyFill="1" applyBorder="1" applyAlignment="1">
      <alignment/>
    </xf>
    <xf numFmtId="4" fontId="4" fillId="0" borderId="11" xfId="0" applyNumberFormat="1" applyFont="1" applyBorder="1" applyAlignment="1">
      <alignment horizontal="right"/>
    </xf>
    <xf numFmtId="4" fontId="1" fillId="0" borderId="17" xfId="37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3" fontId="0" fillId="0" borderId="14" xfId="0" applyFont="1" applyBorder="1" applyAlignment="1">
      <alignment/>
    </xf>
    <xf numFmtId="3" fontId="2" fillId="0" borderId="13" xfId="0" applyFont="1" applyBorder="1" applyAlignment="1">
      <alignment/>
    </xf>
    <xf numFmtId="3" fontId="3" fillId="0" borderId="12" xfId="0" applyFont="1" applyBorder="1" applyAlignment="1">
      <alignment wrapText="1"/>
    </xf>
    <xf numFmtId="3" fontId="0" fillId="0" borderId="12" xfId="0" applyBorder="1" applyAlignment="1">
      <alignment wrapText="1"/>
    </xf>
    <xf numFmtId="3" fontId="0" fillId="0" borderId="23" xfId="0" applyBorder="1" applyAlignment="1">
      <alignment horizontal="left" vertical="center" wrapText="1"/>
    </xf>
    <xf numFmtId="4" fontId="0" fillId="0" borderId="11" xfId="0" applyNumberFormat="1" applyBorder="1" applyAlignment="1">
      <alignment horizontal="right" vertical="center" wrapText="1"/>
    </xf>
    <xf numFmtId="4" fontId="0" fillId="0" borderId="24" xfId="0" applyNumberFormat="1" applyBorder="1" applyAlignment="1">
      <alignment horizontal="right" vertical="center" wrapText="1"/>
    </xf>
    <xf numFmtId="3" fontId="0" fillId="0" borderId="14" xfId="0" applyFont="1" applyBorder="1" applyAlignment="1">
      <alignment/>
    </xf>
    <xf numFmtId="3" fontId="5" fillId="0" borderId="12" xfId="0" applyFont="1" applyBorder="1" applyAlignment="1">
      <alignment/>
    </xf>
    <xf numFmtId="4" fontId="3" fillId="0" borderId="10" xfId="37" applyNumberFormat="1" applyFont="1" applyBorder="1" applyAlignment="1">
      <alignment/>
    </xf>
    <xf numFmtId="4" fontId="0" fillId="0" borderId="11" xfId="37" applyNumberFormat="1" applyFont="1" applyBorder="1" applyAlignment="1">
      <alignment/>
    </xf>
    <xf numFmtId="4" fontId="0" fillId="0" borderId="17" xfId="37" applyNumberFormat="1" applyFont="1" applyBorder="1" applyAlignment="1">
      <alignment/>
    </xf>
    <xf numFmtId="4" fontId="0" fillId="0" borderId="10" xfId="37" applyNumberFormat="1" applyFont="1" applyBorder="1" applyAlignment="1">
      <alignment/>
    </xf>
    <xf numFmtId="4" fontId="0" fillId="0" borderId="16" xfId="37" applyNumberFormat="1" applyFont="1" applyBorder="1" applyAlignment="1">
      <alignment/>
    </xf>
    <xf numFmtId="4" fontId="0" fillId="0" borderId="14" xfId="0" applyNumberFormat="1" applyFont="1" applyBorder="1" applyAlignment="1">
      <alignment horizontal="left"/>
    </xf>
    <xf numFmtId="3" fontId="0" fillId="0" borderId="11" xfId="0" applyFont="1" applyBorder="1" applyAlignment="1">
      <alignment/>
    </xf>
    <xf numFmtId="4" fontId="0" fillId="0" borderId="10" xfId="0" applyNumberFormat="1" applyBorder="1" applyAlignment="1">
      <alignment vertical="center"/>
    </xf>
    <xf numFmtId="3" fontId="5" fillId="0" borderId="12" xfId="0" applyFont="1" applyBorder="1" applyAlignment="1">
      <alignment wrapText="1"/>
    </xf>
    <xf numFmtId="168" fontId="0" fillId="0" borderId="10" xfId="37" applyNumberFormat="1" applyFont="1" applyBorder="1" applyAlignment="1">
      <alignment/>
    </xf>
    <xf numFmtId="168" fontId="0" fillId="0" borderId="10" xfId="37" applyNumberFormat="1" applyFont="1" applyFill="1" applyBorder="1" applyAlignment="1">
      <alignment/>
    </xf>
    <xf numFmtId="4" fontId="6" fillId="0" borderId="25" xfId="37" applyNumberFormat="1" applyFont="1" applyFill="1" applyBorder="1" applyAlignment="1">
      <alignment horizontal="right" vertical="center"/>
    </xf>
    <xf numFmtId="166" fontId="0" fillId="0" borderId="16" xfId="37" applyNumberFormat="1" applyFont="1" applyBorder="1" applyAlignment="1">
      <alignment/>
    </xf>
    <xf numFmtId="4" fontId="0" fillId="0" borderId="24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18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0" fillId="0" borderId="11" xfId="37" applyNumberFormat="1" applyFont="1" applyFill="1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0" fillId="0" borderId="17" xfId="37" applyNumberFormat="1" applyFont="1" applyFill="1" applyBorder="1" applyAlignment="1">
      <alignment/>
    </xf>
    <xf numFmtId="3" fontId="8" fillId="0" borderId="12" xfId="0" applyFont="1" applyBorder="1" applyAlignment="1">
      <alignment wrapText="1"/>
    </xf>
    <xf numFmtId="4" fontId="3" fillId="0" borderId="10" xfId="37" applyNumberFormat="1" applyFont="1" applyFill="1" applyBorder="1" applyAlignment="1">
      <alignment/>
    </xf>
    <xf numFmtId="4" fontId="0" fillId="0" borderId="10" xfId="37" applyNumberFormat="1" applyFont="1" applyFill="1" applyBorder="1" applyAlignment="1">
      <alignment horizontal="right" vertical="center"/>
    </xf>
    <xf numFmtId="4" fontId="0" fillId="0" borderId="11" xfId="37" applyNumberFormat="1" applyFont="1" applyFill="1" applyBorder="1" applyAlignment="1">
      <alignment horizontal="right" vertical="center"/>
    </xf>
    <xf numFmtId="4" fontId="0" fillId="0" borderId="17" xfId="37" applyNumberFormat="1" applyFont="1" applyFill="1" applyBorder="1" applyAlignment="1">
      <alignment horizontal="right" vertical="center"/>
    </xf>
    <xf numFmtId="4" fontId="0" fillId="0" borderId="16" xfId="37" applyNumberFormat="1" applyFont="1" applyFill="1" applyBorder="1" applyAlignment="1">
      <alignment horizontal="right" vertical="center"/>
    </xf>
    <xf numFmtId="3" fontId="0" fillId="0" borderId="13" xfId="0" applyBorder="1" applyAlignment="1">
      <alignment vertical="center"/>
    </xf>
    <xf numFmtId="4" fontId="0" fillId="0" borderId="18" xfId="37" applyNumberFormat="1" applyFont="1" applyFill="1" applyBorder="1" applyAlignment="1">
      <alignment horizontal="right" vertical="center"/>
    </xf>
    <xf numFmtId="4" fontId="0" fillId="0" borderId="19" xfId="37" applyNumberFormat="1" applyFont="1" applyFill="1" applyBorder="1" applyAlignment="1">
      <alignment horizontal="right" vertical="center"/>
    </xf>
    <xf numFmtId="166" fontId="0" fillId="0" borderId="18" xfId="37" applyNumberFormat="1" applyFont="1" applyFill="1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10" xfId="37" applyNumberFormat="1" applyFont="1" applyBorder="1" applyAlignment="1">
      <alignment/>
    </xf>
    <xf numFmtId="4" fontId="0" fillId="0" borderId="10" xfId="37" applyNumberFormat="1" applyFont="1" applyBorder="1" applyAlignment="1">
      <alignment horizontal="right"/>
    </xf>
    <xf numFmtId="4" fontId="0" fillId="0" borderId="18" xfId="37" applyNumberFormat="1" applyFont="1" applyBorder="1" applyAlignment="1">
      <alignment/>
    </xf>
    <xf numFmtId="4" fontId="0" fillId="0" borderId="16" xfId="37" applyNumberFormat="1" applyFont="1" applyBorder="1" applyAlignment="1">
      <alignment/>
    </xf>
    <xf numFmtId="4" fontId="0" fillId="0" borderId="19" xfId="37" applyNumberFormat="1" applyFont="1" applyBorder="1" applyAlignment="1">
      <alignment/>
    </xf>
    <xf numFmtId="3" fontId="2" fillId="0" borderId="14" xfId="0" applyFont="1" applyBorder="1" applyAlignment="1">
      <alignment wrapText="1"/>
    </xf>
    <xf numFmtId="3" fontId="0" fillId="0" borderId="28" xfId="0" applyFont="1" applyBorder="1" applyAlignment="1">
      <alignment wrapText="1"/>
    </xf>
    <xf numFmtId="4" fontId="1" fillId="0" borderId="18" xfId="37" applyNumberFormat="1" applyFont="1" applyFill="1" applyBorder="1" applyAlignment="1">
      <alignment/>
    </xf>
    <xf numFmtId="4" fontId="3" fillId="0" borderId="16" xfId="37" applyNumberFormat="1" applyFont="1" applyBorder="1" applyAlignment="1">
      <alignment/>
    </xf>
    <xf numFmtId="4" fontId="0" fillId="0" borderId="26" xfId="37" applyNumberFormat="1" applyFont="1" applyBorder="1" applyAlignment="1">
      <alignment/>
    </xf>
    <xf numFmtId="4" fontId="0" fillId="0" borderId="27" xfId="37" applyNumberFormat="1" applyFont="1" applyBorder="1" applyAlignment="1">
      <alignment/>
    </xf>
    <xf numFmtId="4" fontId="6" fillId="0" borderId="29" xfId="37" applyNumberFormat="1" applyFont="1" applyFill="1" applyBorder="1" applyAlignment="1">
      <alignment horizontal="right" vertical="center"/>
    </xf>
    <xf numFmtId="3" fontId="6" fillId="0" borderId="30" xfId="0" applyFont="1" applyBorder="1" applyAlignment="1">
      <alignment vertical="center"/>
    </xf>
    <xf numFmtId="3" fontId="7" fillId="33" borderId="31" xfId="0" applyFont="1" applyFill="1" applyBorder="1" applyAlignment="1">
      <alignment/>
    </xf>
    <xf numFmtId="4" fontId="7" fillId="33" borderId="32" xfId="37" applyNumberFormat="1" applyFont="1" applyFill="1" applyBorder="1" applyAlignment="1">
      <alignment horizontal="right"/>
    </xf>
    <xf numFmtId="4" fontId="7" fillId="33" borderId="33" xfId="37" applyNumberFormat="1" applyFont="1" applyFill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7" fillId="33" borderId="32" xfId="37" applyNumberFormat="1" applyFont="1" applyFill="1" applyBorder="1" applyAlignment="1">
      <alignment/>
    </xf>
    <xf numFmtId="4" fontId="7" fillId="33" borderId="33" xfId="37" applyNumberFormat="1" applyFont="1" applyFill="1" applyBorder="1" applyAlignment="1">
      <alignment/>
    </xf>
    <xf numFmtId="166" fontId="0" fillId="0" borderId="11" xfId="37" applyNumberFormat="1" applyFont="1" applyBorder="1" applyAlignment="1">
      <alignment/>
    </xf>
    <xf numFmtId="166" fontId="0" fillId="0" borderId="17" xfId="37" applyNumberFormat="1" applyFont="1" applyBorder="1" applyAlignment="1">
      <alignment/>
    </xf>
    <xf numFmtId="3" fontId="7" fillId="8" borderId="31" xfId="0" applyFont="1" applyFill="1" applyBorder="1" applyAlignment="1">
      <alignment/>
    </xf>
    <xf numFmtId="4" fontId="7" fillId="8" borderId="32" xfId="37" applyNumberFormat="1" applyFont="1" applyFill="1" applyBorder="1" applyAlignment="1">
      <alignment horizontal="right"/>
    </xf>
    <xf numFmtId="4" fontId="7" fillId="8" borderId="33" xfId="37" applyNumberFormat="1" applyFont="1" applyFill="1" applyBorder="1" applyAlignment="1">
      <alignment horizontal="right"/>
    </xf>
    <xf numFmtId="37" fontId="0" fillId="0" borderId="11" xfId="37" applyFont="1" applyFill="1" applyBorder="1" applyAlignment="1">
      <alignment/>
    </xf>
    <xf numFmtId="37" fontId="0" fillId="0" borderId="17" xfId="37" applyFont="1" applyFill="1" applyBorder="1" applyAlignment="1">
      <alignment/>
    </xf>
    <xf numFmtId="3" fontId="1" fillId="0" borderId="34" xfId="0" applyFont="1" applyBorder="1" applyAlignment="1">
      <alignment horizontal="center" vertical="center" wrapText="1"/>
    </xf>
    <xf numFmtId="3" fontId="1" fillId="0" borderId="35" xfId="0" applyFont="1" applyBorder="1" applyAlignment="1">
      <alignment horizontal="center" vertical="center" wrapText="1"/>
    </xf>
    <xf numFmtId="3" fontId="1" fillId="0" borderId="26" xfId="0" applyFont="1" applyBorder="1" applyAlignment="1">
      <alignment horizontal="center" vertical="center" wrapText="1"/>
    </xf>
    <xf numFmtId="3" fontId="1" fillId="0" borderId="36" xfId="0" applyFont="1" applyBorder="1" applyAlignment="1">
      <alignment horizontal="center" vertical="center" wrapText="1"/>
    </xf>
    <xf numFmtId="3" fontId="6" fillId="19" borderId="0" xfId="0" applyFont="1" applyFill="1" applyAlignment="1">
      <alignment horizontal="center" vertical="center" wrapText="1"/>
    </xf>
    <xf numFmtId="3" fontId="0" fillId="0" borderId="0" xfId="0" applyFont="1" applyAlignment="1">
      <alignment horizontal="center" vertical="center"/>
    </xf>
    <xf numFmtId="3" fontId="1" fillId="0" borderId="37" xfId="0" applyFont="1" applyBorder="1" applyAlignment="1">
      <alignment horizontal="center" vertical="center" wrapText="1"/>
    </xf>
    <xf numFmtId="3" fontId="1" fillId="0" borderId="38" xfId="0" applyFont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0"/>
  <sheetViews>
    <sheetView tabSelected="1" zoomScalePageLayoutView="0" workbookViewId="0" topLeftCell="A28">
      <selection activeCell="G10" sqref="G10"/>
    </sheetView>
  </sheetViews>
  <sheetFormatPr defaultColWidth="9.00390625" defaultRowHeight="12.75"/>
  <cols>
    <col min="1" max="1" width="48.75390625" style="0" customWidth="1"/>
    <col min="2" max="2" width="13.00390625" style="0" customWidth="1"/>
    <col min="3" max="3" width="15.625" style="0" customWidth="1"/>
    <col min="4" max="4" width="15.375" style="0" customWidth="1"/>
    <col min="5" max="7" width="12.75390625" style="0" customWidth="1"/>
  </cols>
  <sheetData>
    <row r="1" ht="12.75">
      <c r="D1" s="8" t="s">
        <v>6</v>
      </c>
    </row>
    <row r="3" spans="1:4" ht="31.5" customHeight="1">
      <c r="A3" s="110" t="s">
        <v>7</v>
      </c>
      <c r="B3" s="110"/>
      <c r="C3" s="110"/>
      <c r="D3" s="110"/>
    </row>
    <row r="4" spans="1:4" ht="12.75" customHeight="1">
      <c r="A4" s="111" t="s">
        <v>3</v>
      </c>
      <c r="B4" s="111"/>
      <c r="C4" s="111"/>
      <c r="D4" s="111"/>
    </row>
    <row r="5" ht="13.5" thickBot="1"/>
    <row r="6" spans="1:4" ht="13.5" customHeight="1">
      <c r="A6" s="112" t="s">
        <v>0</v>
      </c>
      <c r="B6" s="106" t="s">
        <v>4</v>
      </c>
      <c r="C6" s="106" t="s">
        <v>5</v>
      </c>
      <c r="D6" s="107" t="s">
        <v>1</v>
      </c>
    </row>
    <row r="7" spans="1:4" ht="13.5" customHeight="1" thickBot="1">
      <c r="A7" s="113"/>
      <c r="B7" s="108" t="s">
        <v>2</v>
      </c>
      <c r="C7" s="108" t="s">
        <v>2</v>
      </c>
      <c r="D7" s="109" t="s">
        <v>8</v>
      </c>
    </row>
    <row r="8" spans="1:4" ht="15" customHeight="1">
      <c r="A8" s="93" t="s">
        <v>9</v>
      </c>
      <c r="B8" s="94">
        <f>B10+B11+B12+B13</f>
        <v>53000</v>
      </c>
      <c r="C8" s="94">
        <f>C10+C11+C12+C13</f>
        <v>106633.16</v>
      </c>
      <c r="D8" s="95">
        <f>D10+D11+D12+D13</f>
        <v>52317.53</v>
      </c>
    </row>
    <row r="9" spans="1:4" ht="15" customHeight="1">
      <c r="A9" s="9" t="s">
        <v>10</v>
      </c>
      <c r="B9" s="10"/>
      <c r="C9" s="11"/>
      <c r="D9" s="12"/>
    </row>
    <row r="10" spans="1:4" ht="12.75">
      <c r="A10" s="13" t="s">
        <v>11</v>
      </c>
      <c r="B10" s="14"/>
      <c r="C10" s="14">
        <v>21473.06</v>
      </c>
      <c r="D10" s="15">
        <v>10173.79</v>
      </c>
    </row>
    <row r="11" spans="1:4" ht="12.75">
      <c r="A11" s="13" t="s">
        <v>12</v>
      </c>
      <c r="B11" s="14">
        <v>20000</v>
      </c>
      <c r="C11" s="14">
        <v>25000</v>
      </c>
      <c r="D11" s="15">
        <v>25000</v>
      </c>
    </row>
    <row r="12" spans="1:4" ht="12.75">
      <c r="A12" s="13" t="s">
        <v>13</v>
      </c>
      <c r="B12" s="14">
        <v>3000</v>
      </c>
      <c r="C12" s="14">
        <v>3000</v>
      </c>
      <c r="D12" s="15"/>
    </row>
    <row r="13" spans="1:4" ht="13.5" thickBot="1">
      <c r="A13" s="4" t="s">
        <v>14</v>
      </c>
      <c r="B13" s="16">
        <v>30000</v>
      </c>
      <c r="C13" s="16">
        <v>57160.1</v>
      </c>
      <c r="D13" s="17">
        <v>17143.74</v>
      </c>
    </row>
    <row r="14" spans="1:4" ht="15">
      <c r="A14" s="93" t="s">
        <v>24</v>
      </c>
      <c r="B14" s="94">
        <f>B16</f>
        <v>0</v>
      </c>
      <c r="C14" s="94">
        <f>C16</f>
        <v>3932</v>
      </c>
      <c r="D14" s="95">
        <f>D16</f>
        <v>3932</v>
      </c>
    </row>
    <row r="15" spans="1:4" ht="12.75">
      <c r="A15" s="9" t="s">
        <v>10</v>
      </c>
      <c r="B15" s="65"/>
      <c r="C15" s="65"/>
      <c r="D15" s="96"/>
    </row>
    <row r="16" spans="1:4" ht="13.5" thickBot="1">
      <c r="A16" s="5" t="s">
        <v>20</v>
      </c>
      <c r="B16" s="19"/>
      <c r="C16" s="19">
        <v>3932</v>
      </c>
      <c r="D16" s="20">
        <v>3932</v>
      </c>
    </row>
    <row r="17" spans="1:4" ht="15">
      <c r="A17" s="93" t="s">
        <v>15</v>
      </c>
      <c r="B17" s="94">
        <f>B19</f>
        <v>10000</v>
      </c>
      <c r="C17" s="94">
        <f>C19</f>
        <v>10000</v>
      </c>
      <c r="D17" s="95">
        <f>D19</f>
        <v>10000</v>
      </c>
    </row>
    <row r="18" spans="1:4" ht="12.75">
      <c r="A18" s="9" t="s">
        <v>10</v>
      </c>
      <c r="B18" s="65"/>
      <c r="C18" s="65"/>
      <c r="D18" s="96"/>
    </row>
    <row r="19" spans="1:4" ht="13.5" thickBot="1">
      <c r="A19" s="18" t="s">
        <v>16</v>
      </c>
      <c r="B19" s="19">
        <v>10000</v>
      </c>
      <c r="C19" s="19">
        <v>10000</v>
      </c>
      <c r="D19" s="20">
        <v>10000</v>
      </c>
    </row>
    <row r="20" spans="1:4" ht="15">
      <c r="A20" s="93" t="s">
        <v>17</v>
      </c>
      <c r="B20" s="94">
        <f>B23+B24+B25+B26+B27+B28+B29+B30+B31+B32+B33+B34</f>
        <v>28500</v>
      </c>
      <c r="C20" s="94">
        <f>C23+C24+C25+C26+C27+C28+C29+C30+C31+C32+C33+C34</f>
        <v>88087.09</v>
      </c>
      <c r="D20" s="95">
        <f>D23+D24+D25+D26+D27+D28+D29+D30+D31+D32+D33+D34</f>
        <v>47488.60534</v>
      </c>
    </row>
    <row r="21" spans="1:4" ht="12.75">
      <c r="A21" s="9" t="s">
        <v>10</v>
      </c>
      <c r="B21" s="29"/>
      <c r="C21" s="29"/>
      <c r="D21" s="31"/>
    </row>
    <row r="22" spans="1:4" ht="12.75">
      <c r="A22" s="21" t="s">
        <v>18</v>
      </c>
      <c r="B22" s="10"/>
      <c r="C22" s="22"/>
      <c r="D22" s="23"/>
    </row>
    <row r="23" spans="1:4" ht="12.75">
      <c r="A23" s="24" t="s">
        <v>80</v>
      </c>
      <c r="B23" s="69">
        <f>11000000/1000</f>
        <v>11000</v>
      </c>
      <c r="C23" s="70">
        <v>58227.16</v>
      </c>
      <c r="D23" s="71">
        <f>40088558.2/1000</f>
        <v>40088.5582</v>
      </c>
    </row>
    <row r="24" spans="1:4" ht="12.75">
      <c r="A24" s="24" t="s">
        <v>81</v>
      </c>
      <c r="B24" s="69">
        <f>2500000/1000</f>
        <v>2500</v>
      </c>
      <c r="C24" s="69">
        <f>9000000/1000</f>
        <v>9000</v>
      </c>
      <c r="D24" s="72">
        <f>719334.6/1000</f>
        <v>719.3346</v>
      </c>
    </row>
    <row r="25" spans="1:4" ht="12.75">
      <c r="A25" s="24" t="s">
        <v>82</v>
      </c>
      <c r="B25" s="69"/>
      <c r="C25" s="69">
        <v>1859.93</v>
      </c>
      <c r="D25" s="72">
        <f>1859935.96/1000</f>
        <v>1859.93596</v>
      </c>
    </row>
    <row r="26" spans="1:4" ht="24.75" customHeight="1">
      <c r="A26" s="25" t="s">
        <v>91</v>
      </c>
      <c r="B26" s="69">
        <f>5000000/1000</f>
        <v>5000</v>
      </c>
      <c r="C26" s="69">
        <f>300000/1000</f>
        <v>300</v>
      </c>
      <c r="D26" s="72"/>
    </row>
    <row r="27" spans="1:4" ht="23.25" customHeight="1">
      <c r="A27" s="25" t="s">
        <v>83</v>
      </c>
      <c r="B27" s="69"/>
      <c r="C27" s="69">
        <f>1500000/1000</f>
        <v>1500</v>
      </c>
      <c r="D27" s="72">
        <f>168662/1000</f>
        <v>168.662</v>
      </c>
    </row>
    <row r="28" spans="1:4" ht="12.75">
      <c r="A28" s="25" t="s">
        <v>84</v>
      </c>
      <c r="B28" s="69"/>
      <c r="C28" s="69">
        <f>2100000/1000</f>
        <v>2100</v>
      </c>
      <c r="D28" s="72">
        <f>210326.6/1000</f>
        <v>210.3266</v>
      </c>
    </row>
    <row r="29" spans="1:4" ht="12.75">
      <c r="A29" s="25" t="s">
        <v>85</v>
      </c>
      <c r="B29" s="70"/>
      <c r="C29" s="70">
        <f>3422584.6/1000</f>
        <v>3422.5846</v>
      </c>
      <c r="D29" s="72">
        <f>1353066.49/1000</f>
        <v>1353.06649</v>
      </c>
    </row>
    <row r="30" spans="1:4" ht="12.75" customHeight="1">
      <c r="A30" s="25" t="s">
        <v>86</v>
      </c>
      <c r="B30" s="69"/>
      <c r="C30" s="69">
        <f>1651250/1000</f>
        <v>1651.25</v>
      </c>
      <c r="D30" s="72">
        <f>85927.75/1000</f>
        <v>85.92775</v>
      </c>
    </row>
    <row r="31" spans="1:4" ht="12.75">
      <c r="A31" s="25" t="s">
        <v>87</v>
      </c>
      <c r="B31" s="69"/>
      <c r="C31" s="69">
        <f>1377765.4/1000</f>
        <v>1377.7654</v>
      </c>
      <c r="D31" s="72">
        <f>948478/1000</f>
        <v>948.478</v>
      </c>
    </row>
    <row r="32" spans="1:4" ht="12.75">
      <c r="A32" s="25" t="s">
        <v>88</v>
      </c>
      <c r="B32" s="69"/>
      <c r="C32" s="69">
        <f>2548400/1000</f>
        <v>2548.4</v>
      </c>
      <c r="D32" s="72">
        <f>737258.4/1000</f>
        <v>737.2584</v>
      </c>
    </row>
    <row r="33" spans="1:4" ht="25.5">
      <c r="A33" s="25" t="s">
        <v>89</v>
      </c>
      <c r="B33" s="69"/>
      <c r="C33" s="69">
        <f>1100000/1000</f>
        <v>1100</v>
      </c>
      <c r="D33" s="72">
        <f>926608.86/1000</f>
        <v>926.6088599999999</v>
      </c>
    </row>
    <row r="34" spans="1:4" ht="13.5" thickBot="1">
      <c r="A34" s="73" t="s">
        <v>90</v>
      </c>
      <c r="B34" s="74">
        <f>10000000/1000</f>
        <v>10000</v>
      </c>
      <c r="C34" s="74">
        <f>5000000/1000</f>
        <v>5000</v>
      </c>
      <c r="D34" s="75">
        <f>390448.48/1000</f>
        <v>390.44847999999996</v>
      </c>
    </row>
    <row r="35" spans="1:4" ht="15">
      <c r="A35" s="93" t="s">
        <v>19</v>
      </c>
      <c r="B35" s="94">
        <f>B37</f>
        <v>0</v>
      </c>
      <c r="C35" s="94">
        <f>C37</f>
        <v>100</v>
      </c>
      <c r="D35" s="95">
        <f>D37</f>
        <v>0</v>
      </c>
    </row>
    <row r="36" spans="1:4" ht="12.75">
      <c r="A36" s="9" t="s">
        <v>10</v>
      </c>
      <c r="B36" s="29"/>
      <c r="C36" s="29"/>
      <c r="D36" s="31"/>
    </row>
    <row r="37" spans="1:4" ht="13.5" thickBot="1">
      <c r="A37" s="5" t="s">
        <v>20</v>
      </c>
      <c r="B37" s="26"/>
      <c r="C37" s="26">
        <v>100</v>
      </c>
      <c r="D37" s="27"/>
    </row>
    <row r="38" spans="1:4" ht="15">
      <c r="A38" s="93" t="s">
        <v>21</v>
      </c>
      <c r="B38" s="94">
        <f>B40+B41</f>
        <v>740</v>
      </c>
      <c r="C38" s="94">
        <f>C40+C41</f>
        <v>19166.82</v>
      </c>
      <c r="D38" s="95">
        <f>D40+D41</f>
        <v>13973.47</v>
      </c>
    </row>
    <row r="39" spans="1:4" ht="12.75">
      <c r="A39" s="9" t="s">
        <v>10</v>
      </c>
      <c r="B39" s="2"/>
      <c r="C39" s="3"/>
      <c r="D39" s="28"/>
    </row>
    <row r="40" spans="1:4" ht="12.75">
      <c r="A40" s="5" t="s">
        <v>16</v>
      </c>
      <c r="B40" s="14">
        <v>740</v>
      </c>
      <c r="C40" s="14">
        <v>7144.69</v>
      </c>
      <c r="D40" s="15">
        <v>7144.69</v>
      </c>
    </row>
    <row r="41" spans="1:4" ht="13.5" thickBot="1">
      <c r="A41" s="38" t="s">
        <v>20</v>
      </c>
      <c r="B41" s="76"/>
      <c r="C41" s="77">
        <v>12022.13</v>
      </c>
      <c r="D41" s="78">
        <v>6828.78</v>
      </c>
    </row>
    <row r="42" spans="1:4" ht="15">
      <c r="A42" s="93" t="s">
        <v>22</v>
      </c>
      <c r="B42" s="94">
        <f>B44+B45</f>
        <v>0</v>
      </c>
      <c r="C42" s="94">
        <f>C44+C45</f>
        <v>71899.98</v>
      </c>
      <c r="D42" s="95">
        <f>D44+D45</f>
        <v>71899.98</v>
      </c>
    </row>
    <row r="43" spans="1:4" ht="12.75">
      <c r="A43" s="9" t="s">
        <v>10</v>
      </c>
      <c r="B43" s="29"/>
      <c r="C43" s="30"/>
      <c r="D43" s="31"/>
    </row>
    <row r="44" spans="1:4" ht="12.75">
      <c r="A44" s="37" t="s">
        <v>25</v>
      </c>
      <c r="B44" s="29"/>
      <c r="C44" s="14">
        <v>29808.49</v>
      </c>
      <c r="D44" s="15">
        <v>29808.49</v>
      </c>
    </row>
    <row r="45" spans="1:4" ht="13.5" thickBot="1">
      <c r="A45" s="6" t="s">
        <v>16</v>
      </c>
      <c r="B45" s="87"/>
      <c r="C45" s="19">
        <v>42091.49</v>
      </c>
      <c r="D45" s="20">
        <v>42091.49</v>
      </c>
    </row>
    <row r="46" spans="1:4" ht="15">
      <c r="A46" s="93" t="s">
        <v>23</v>
      </c>
      <c r="B46" s="97">
        <f>B48+B50+B51+B53+B54</f>
        <v>2850</v>
      </c>
      <c r="C46" s="97">
        <f>C48+C50+C51+C53+C54</f>
        <v>9165.95</v>
      </c>
      <c r="D46" s="98">
        <f>D48+D50+D51+D53+D54</f>
        <v>7377.52</v>
      </c>
    </row>
    <row r="47" spans="1:4" ht="12.75">
      <c r="A47" s="9" t="s">
        <v>10</v>
      </c>
      <c r="B47" s="32"/>
      <c r="C47" s="33"/>
      <c r="D47" s="34"/>
    </row>
    <row r="48" spans="1:4" ht="12.75">
      <c r="A48" s="5" t="s">
        <v>16</v>
      </c>
      <c r="B48" s="64">
        <v>2850</v>
      </c>
      <c r="C48" s="65">
        <v>7230</v>
      </c>
      <c r="D48" s="66">
        <v>7150</v>
      </c>
    </row>
    <row r="49" spans="1:4" ht="12.75">
      <c r="A49" s="21" t="s">
        <v>18</v>
      </c>
      <c r="B49" s="35"/>
      <c r="C49" s="35"/>
      <c r="D49" s="36"/>
    </row>
    <row r="50" spans="1:4" ht="12.75">
      <c r="A50" s="13" t="s">
        <v>92</v>
      </c>
      <c r="B50" s="79"/>
      <c r="C50" s="14">
        <v>241.99</v>
      </c>
      <c r="D50" s="15"/>
    </row>
    <row r="51" spans="1:4" ht="12.75">
      <c r="A51" s="5" t="s">
        <v>93</v>
      </c>
      <c r="B51" s="80"/>
      <c r="C51" s="80">
        <v>173.97</v>
      </c>
      <c r="D51" s="83">
        <v>173.97</v>
      </c>
    </row>
    <row r="52" spans="1:4" ht="12.75">
      <c r="A52" s="5" t="s">
        <v>94</v>
      </c>
      <c r="B52" s="80"/>
      <c r="C52" s="80"/>
      <c r="D52" s="83"/>
    </row>
    <row r="53" spans="1:4" ht="12.75">
      <c r="A53" s="5" t="s">
        <v>96</v>
      </c>
      <c r="B53" s="80"/>
      <c r="C53" s="81">
        <v>250</v>
      </c>
      <c r="D53" s="83"/>
    </row>
    <row r="54" spans="1:4" ht="14.25" customHeight="1" thickBot="1">
      <c r="A54" s="38" t="s">
        <v>95</v>
      </c>
      <c r="B54" s="82"/>
      <c r="C54" s="82">
        <v>1269.99</v>
      </c>
      <c r="D54" s="84">
        <v>53.55</v>
      </c>
    </row>
    <row r="55" spans="1:4" ht="15">
      <c r="A55" s="101" t="s">
        <v>26</v>
      </c>
      <c r="B55" s="97">
        <f>SUM(B58:B76)</f>
        <v>800</v>
      </c>
      <c r="C55" s="97">
        <f>SUM(C58:C76)</f>
        <v>3420.62</v>
      </c>
      <c r="D55" s="98">
        <f>SUM(D58:D76)</f>
        <v>2128.4</v>
      </c>
    </row>
    <row r="56" spans="1:4" ht="12.75">
      <c r="A56" s="9" t="s">
        <v>10</v>
      </c>
      <c r="B56" s="99"/>
      <c r="C56" s="99"/>
      <c r="D56" s="100"/>
    </row>
    <row r="57" spans="1:4" ht="12.75">
      <c r="A57" s="39" t="s">
        <v>27</v>
      </c>
      <c r="B57" s="1"/>
      <c r="C57" s="1"/>
      <c r="D57" s="58"/>
    </row>
    <row r="58" spans="1:4" ht="24.75" customHeight="1">
      <c r="A58" s="40" t="s">
        <v>62</v>
      </c>
      <c r="B58" s="1"/>
      <c r="C58" s="60">
        <v>324.59</v>
      </c>
      <c r="D58" s="59">
        <v>324.58</v>
      </c>
    </row>
    <row r="59" spans="1:4" ht="25.5">
      <c r="A59" s="40" t="s">
        <v>63</v>
      </c>
      <c r="B59" s="1"/>
      <c r="C59" s="61">
        <v>446.27</v>
      </c>
      <c r="D59" s="59"/>
    </row>
    <row r="60" spans="1:4" ht="25.5">
      <c r="A60" s="40" t="s">
        <v>64</v>
      </c>
      <c r="B60" s="1"/>
      <c r="C60" s="61">
        <v>499.76</v>
      </c>
      <c r="D60" s="59">
        <v>499.76</v>
      </c>
    </row>
    <row r="61" spans="1:4" ht="24.75" customHeight="1">
      <c r="A61" s="67" t="s">
        <v>65</v>
      </c>
      <c r="B61" s="1"/>
      <c r="C61" s="61">
        <v>93</v>
      </c>
      <c r="D61" s="59">
        <v>93</v>
      </c>
    </row>
    <row r="62" spans="1:4" ht="25.5" customHeight="1">
      <c r="A62" s="67" t="s">
        <v>66</v>
      </c>
      <c r="B62" s="1"/>
      <c r="C62" s="61">
        <v>100</v>
      </c>
      <c r="D62" s="59">
        <v>100</v>
      </c>
    </row>
    <row r="63" spans="1:4" ht="25.5">
      <c r="A63" s="40" t="s">
        <v>67</v>
      </c>
      <c r="B63" s="1"/>
      <c r="C63" s="61">
        <v>100</v>
      </c>
      <c r="D63" s="59">
        <v>60.61</v>
      </c>
    </row>
    <row r="64" spans="1:4" ht="25.5">
      <c r="A64" s="40" t="s">
        <v>68</v>
      </c>
      <c r="B64" s="1"/>
      <c r="C64" s="61">
        <v>90</v>
      </c>
      <c r="D64" s="59">
        <v>90</v>
      </c>
    </row>
    <row r="65" spans="1:4" ht="25.5">
      <c r="A65" s="40" t="s">
        <v>69</v>
      </c>
      <c r="B65" s="1"/>
      <c r="C65" s="61">
        <v>200</v>
      </c>
      <c r="D65" s="59">
        <v>139.43</v>
      </c>
    </row>
    <row r="66" spans="1:4" ht="24">
      <c r="A66" s="67" t="s">
        <v>70</v>
      </c>
      <c r="B66" s="1"/>
      <c r="C66" s="61">
        <v>140</v>
      </c>
      <c r="D66" s="59">
        <v>140</v>
      </c>
    </row>
    <row r="67" spans="1:4" ht="24.75" customHeight="1">
      <c r="A67" s="40" t="s">
        <v>71</v>
      </c>
      <c r="B67" s="1"/>
      <c r="C67" s="61">
        <v>100</v>
      </c>
      <c r="D67" s="59">
        <v>100</v>
      </c>
    </row>
    <row r="68" spans="1:4" ht="25.5">
      <c r="A68" s="40" t="s">
        <v>72</v>
      </c>
      <c r="B68" s="1"/>
      <c r="C68" s="61">
        <v>150</v>
      </c>
      <c r="D68" s="59">
        <v>150</v>
      </c>
    </row>
    <row r="69" spans="1:4" ht="24.75" customHeight="1">
      <c r="A69" s="40" t="s">
        <v>73</v>
      </c>
      <c r="B69" s="1"/>
      <c r="C69" s="61">
        <v>198</v>
      </c>
      <c r="D69" s="59">
        <v>198</v>
      </c>
    </row>
    <row r="70" spans="1:4" ht="25.5" customHeight="1">
      <c r="A70" s="40" t="s">
        <v>74</v>
      </c>
      <c r="B70" s="1"/>
      <c r="C70" s="61">
        <v>35</v>
      </c>
      <c r="D70" s="59">
        <v>35</v>
      </c>
    </row>
    <row r="71" spans="1:4" ht="25.5">
      <c r="A71" s="40" t="s">
        <v>75</v>
      </c>
      <c r="B71" s="1"/>
      <c r="C71" s="61">
        <v>30</v>
      </c>
      <c r="D71" s="59">
        <v>30</v>
      </c>
    </row>
    <row r="72" spans="1:4" ht="38.25">
      <c r="A72" s="40" t="s">
        <v>76</v>
      </c>
      <c r="B72" s="1"/>
      <c r="C72" s="61">
        <v>90</v>
      </c>
      <c r="D72" s="59">
        <v>90</v>
      </c>
    </row>
    <row r="73" spans="1:4" ht="12.75">
      <c r="A73" s="40" t="s">
        <v>45</v>
      </c>
      <c r="B73" s="14">
        <v>800</v>
      </c>
      <c r="C73" s="14">
        <v>24</v>
      </c>
      <c r="D73" s="15"/>
    </row>
    <row r="74" spans="1:4" ht="12.75">
      <c r="A74" s="21" t="s">
        <v>18</v>
      </c>
      <c r="B74" s="14"/>
      <c r="C74" s="14"/>
      <c r="D74" s="15"/>
    </row>
    <row r="75" spans="1:4" ht="12.75">
      <c r="A75" s="5" t="s">
        <v>77</v>
      </c>
      <c r="B75" s="14"/>
      <c r="C75" s="14">
        <v>80</v>
      </c>
      <c r="D75" s="15">
        <v>78.02</v>
      </c>
    </row>
    <row r="76" spans="1:4" ht="13.5" thickBot="1">
      <c r="A76" s="5" t="s">
        <v>78</v>
      </c>
      <c r="B76" s="14"/>
      <c r="C76" s="14">
        <v>720</v>
      </c>
      <c r="D76" s="15"/>
    </row>
    <row r="77" spans="1:4" ht="15">
      <c r="A77" s="101" t="s">
        <v>28</v>
      </c>
      <c r="B77" s="97">
        <f>SUM(B79:B101)</f>
        <v>482698.75</v>
      </c>
      <c r="C77" s="97">
        <f>SUM(C79:C101)</f>
        <v>2422313.9700000007</v>
      </c>
      <c r="D77" s="98">
        <f>SUM(D79:D101)</f>
        <v>1299291.19</v>
      </c>
    </row>
    <row r="78" spans="1:4" ht="12.75">
      <c r="A78" s="9" t="s">
        <v>10</v>
      </c>
      <c r="B78" s="29"/>
      <c r="C78" s="29"/>
      <c r="D78" s="31"/>
    </row>
    <row r="79" spans="1:4" ht="12.75">
      <c r="A79" s="41" t="s">
        <v>99</v>
      </c>
      <c r="B79" s="42">
        <v>6737</v>
      </c>
      <c r="C79" s="42">
        <v>7294.05</v>
      </c>
      <c r="D79" s="43">
        <v>6837.05</v>
      </c>
    </row>
    <row r="80" spans="1:4" ht="12.75">
      <c r="A80" s="13" t="s">
        <v>29</v>
      </c>
      <c r="B80" s="14">
        <v>19868.59</v>
      </c>
      <c r="C80" s="14">
        <v>42826.17</v>
      </c>
      <c r="D80" s="15">
        <v>41137.89</v>
      </c>
    </row>
    <row r="81" spans="1:4" ht="12.75">
      <c r="A81" s="21" t="s">
        <v>18</v>
      </c>
      <c r="B81" s="14"/>
      <c r="C81" s="14"/>
      <c r="D81" s="15"/>
    </row>
    <row r="82" spans="1:4" ht="12.75">
      <c r="A82" s="13" t="s">
        <v>97</v>
      </c>
      <c r="B82" s="14">
        <v>5000</v>
      </c>
      <c r="C82" s="14">
        <v>10000</v>
      </c>
      <c r="D82" s="15"/>
    </row>
    <row r="83" spans="1:4" ht="12.75">
      <c r="A83" s="13" t="s">
        <v>98</v>
      </c>
      <c r="B83" s="14"/>
      <c r="C83" s="14">
        <v>1000</v>
      </c>
      <c r="D83" s="15">
        <v>85.64</v>
      </c>
    </row>
    <row r="84" spans="1:4" ht="12.75">
      <c r="A84" s="13" t="s">
        <v>47</v>
      </c>
      <c r="B84" s="14"/>
      <c r="C84" s="14">
        <v>10000</v>
      </c>
      <c r="D84" s="15"/>
    </row>
    <row r="85" spans="1:4" ht="12.75">
      <c r="A85" s="13" t="s">
        <v>30</v>
      </c>
      <c r="B85" s="14"/>
      <c r="C85" s="14">
        <v>93793.39</v>
      </c>
      <c r="D85" s="15">
        <v>85989.85</v>
      </c>
    </row>
    <row r="86" spans="1:4" ht="12.75">
      <c r="A86" s="13" t="s">
        <v>31</v>
      </c>
      <c r="B86" s="14">
        <v>106030</v>
      </c>
      <c r="C86" s="14">
        <v>308459.75</v>
      </c>
      <c r="D86" s="15">
        <v>53544.1</v>
      </c>
    </row>
    <row r="87" spans="1:4" ht="12.75">
      <c r="A87" s="44" t="s">
        <v>32</v>
      </c>
      <c r="B87" s="14"/>
      <c r="C87" s="14">
        <v>2133.22</v>
      </c>
      <c r="D87" s="15">
        <v>60.92</v>
      </c>
    </row>
    <row r="88" spans="1:4" ht="12.75">
      <c r="A88" s="44" t="s">
        <v>48</v>
      </c>
      <c r="B88" s="14"/>
      <c r="C88" s="14">
        <v>540.89</v>
      </c>
      <c r="D88" s="15">
        <v>540.89</v>
      </c>
    </row>
    <row r="89" spans="1:4" ht="12.75">
      <c r="A89" s="45" t="s">
        <v>33</v>
      </c>
      <c r="B89" s="68"/>
      <c r="C89" s="46"/>
      <c r="D89" s="88"/>
    </row>
    <row r="90" spans="1:4" ht="12.75">
      <c r="A90" s="45" t="s">
        <v>34</v>
      </c>
      <c r="B90" s="47">
        <v>1500</v>
      </c>
      <c r="C90" s="47">
        <v>1500</v>
      </c>
      <c r="D90" s="48">
        <v>1500</v>
      </c>
    </row>
    <row r="91" spans="1:4" ht="12.75">
      <c r="A91" s="7" t="s">
        <v>35</v>
      </c>
      <c r="B91" s="47">
        <v>8534</v>
      </c>
      <c r="C91" s="47">
        <v>112093.15</v>
      </c>
      <c r="D91" s="48">
        <v>20048.68</v>
      </c>
    </row>
    <row r="92" spans="1:4" ht="12.75">
      <c r="A92" s="7" t="s">
        <v>49</v>
      </c>
      <c r="B92" s="47">
        <v>604</v>
      </c>
      <c r="C92" s="47">
        <v>5229</v>
      </c>
      <c r="D92" s="48"/>
    </row>
    <row r="93" spans="1:4" ht="12.75">
      <c r="A93" s="7" t="s">
        <v>79</v>
      </c>
      <c r="B93" s="47">
        <v>19500</v>
      </c>
      <c r="C93" s="47"/>
      <c r="D93" s="48"/>
    </row>
    <row r="94" spans="1:4" ht="12.75">
      <c r="A94" s="7" t="s">
        <v>50</v>
      </c>
      <c r="B94" s="49">
        <v>157557</v>
      </c>
      <c r="C94" s="49">
        <v>729130.79</v>
      </c>
      <c r="D94" s="50">
        <v>552560.46</v>
      </c>
    </row>
    <row r="95" spans="1:4" ht="12.75">
      <c r="A95" s="5" t="s">
        <v>51</v>
      </c>
      <c r="B95" s="49">
        <v>2000</v>
      </c>
      <c r="C95" s="49">
        <v>196379.35</v>
      </c>
      <c r="D95" s="50">
        <v>188394.86</v>
      </c>
    </row>
    <row r="96" spans="1:4" ht="12.75">
      <c r="A96" s="5" t="s">
        <v>52</v>
      </c>
      <c r="B96" s="49">
        <v>5800</v>
      </c>
      <c r="C96" s="49">
        <v>80641.71</v>
      </c>
      <c r="D96" s="50">
        <v>14725.56</v>
      </c>
    </row>
    <row r="97" spans="1:4" ht="12.75">
      <c r="A97" s="5" t="s">
        <v>53</v>
      </c>
      <c r="B97" s="49">
        <v>3000</v>
      </c>
      <c r="C97" s="49">
        <v>50142.33</v>
      </c>
      <c r="D97" s="50">
        <v>44839.25</v>
      </c>
    </row>
    <row r="98" spans="1:4" ht="12.75">
      <c r="A98" s="5" t="s">
        <v>54</v>
      </c>
      <c r="B98" s="49">
        <v>39500</v>
      </c>
      <c r="C98" s="49">
        <v>430244.08</v>
      </c>
      <c r="D98" s="50">
        <v>289026.04</v>
      </c>
    </row>
    <row r="99" spans="1:4" ht="12.75">
      <c r="A99" s="7" t="s">
        <v>55</v>
      </c>
      <c r="B99" s="47"/>
      <c r="C99" s="47">
        <v>51333.31</v>
      </c>
      <c r="D99" s="48"/>
    </row>
    <row r="100" spans="1:4" ht="12.75">
      <c r="A100" s="7" t="s">
        <v>56</v>
      </c>
      <c r="B100" s="47">
        <v>107068.16</v>
      </c>
      <c r="C100" s="47">
        <v>183392.29</v>
      </c>
      <c r="D100" s="48"/>
    </row>
    <row r="101" spans="1:4" ht="13.5" thickBot="1">
      <c r="A101" s="38" t="s">
        <v>57</v>
      </c>
      <c r="B101" s="89"/>
      <c r="C101" s="89">
        <v>106180.49</v>
      </c>
      <c r="D101" s="90"/>
    </row>
    <row r="102" spans="1:4" ht="15">
      <c r="A102" s="101" t="s">
        <v>46</v>
      </c>
      <c r="B102" s="102">
        <f>B104</f>
        <v>0</v>
      </c>
      <c r="C102" s="102">
        <f>C104</f>
        <v>822.03</v>
      </c>
      <c r="D102" s="103">
        <f>D104</f>
        <v>822.03</v>
      </c>
    </row>
    <row r="103" spans="1:4" ht="12.75">
      <c r="A103" s="9" t="s">
        <v>10</v>
      </c>
      <c r="B103" s="3"/>
      <c r="C103" s="104"/>
      <c r="D103" s="105"/>
    </row>
    <row r="104" spans="1:4" ht="13.5" thickBot="1">
      <c r="A104" s="51" t="s">
        <v>20</v>
      </c>
      <c r="B104" s="52"/>
      <c r="C104" s="47">
        <v>822.03</v>
      </c>
      <c r="D104" s="48">
        <v>822.03</v>
      </c>
    </row>
    <row r="105" spans="1:4" ht="15">
      <c r="A105" s="101" t="s">
        <v>36</v>
      </c>
      <c r="B105" s="102">
        <f>B107+B109+B110</f>
        <v>0</v>
      </c>
      <c r="C105" s="102">
        <f>C107+C109+C110</f>
        <v>9650</v>
      </c>
      <c r="D105" s="103">
        <f>D107+D109+D110</f>
        <v>9650</v>
      </c>
    </row>
    <row r="106" spans="1:4" ht="12.75">
      <c r="A106" s="9" t="s">
        <v>10</v>
      </c>
      <c r="B106" s="3"/>
      <c r="C106" s="104"/>
      <c r="D106" s="105"/>
    </row>
    <row r="107" spans="1:4" ht="12.75">
      <c r="A107" s="37" t="s">
        <v>58</v>
      </c>
      <c r="B107" s="3"/>
      <c r="C107" s="49">
        <v>6700</v>
      </c>
      <c r="D107" s="50">
        <v>6700</v>
      </c>
    </row>
    <row r="108" spans="1:4" ht="12.75">
      <c r="A108" s="54" t="s">
        <v>18</v>
      </c>
      <c r="B108" s="53"/>
      <c r="C108" s="49"/>
      <c r="D108" s="50"/>
    </row>
    <row r="109" spans="1:4" ht="12.75">
      <c r="A109" s="85" t="s">
        <v>59</v>
      </c>
      <c r="B109" s="53"/>
      <c r="C109" s="49">
        <v>1450</v>
      </c>
      <c r="D109" s="50">
        <v>1450</v>
      </c>
    </row>
    <row r="110" spans="1:4" ht="13.5" thickBot="1">
      <c r="A110" s="86" t="s">
        <v>60</v>
      </c>
      <c r="B110" s="62"/>
      <c r="C110" s="62">
        <v>1500</v>
      </c>
      <c r="D110" s="63">
        <v>1500</v>
      </c>
    </row>
    <row r="111" spans="1:4" ht="15">
      <c r="A111" s="101" t="s">
        <v>37</v>
      </c>
      <c r="B111" s="102">
        <f>B113+B114+B115+B116+B117+B118+B119</f>
        <v>31850</v>
      </c>
      <c r="C111" s="102">
        <f>C113+C114+C115+C116+C117+C118+C119</f>
        <v>219202.57</v>
      </c>
      <c r="D111" s="103">
        <f>D113+D114+D115+D116+D117+D118+D119</f>
        <v>206310.21000000002</v>
      </c>
    </row>
    <row r="112" spans="1:4" ht="12.75">
      <c r="A112" s="9" t="s">
        <v>10</v>
      </c>
      <c r="B112" s="29"/>
      <c r="C112" s="30"/>
      <c r="D112" s="31"/>
    </row>
    <row r="113" spans="1:4" ht="12.75">
      <c r="A113" s="4" t="s">
        <v>38</v>
      </c>
      <c r="B113" s="55"/>
      <c r="C113" s="49">
        <v>5160</v>
      </c>
      <c r="D113" s="50">
        <v>4480</v>
      </c>
    </row>
    <row r="114" spans="1:4" ht="12.75">
      <c r="A114" s="4" t="s">
        <v>61</v>
      </c>
      <c r="B114" s="55"/>
      <c r="C114" s="49">
        <v>547</v>
      </c>
      <c r="D114" s="50">
        <v>547</v>
      </c>
    </row>
    <row r="115" spans="1:4" ht="12.75">
      <c r="A115" s="5" t="s">
        <v>39</v>
      </c>
      <c r="B115" s="55"/>
      <c r="C115" s="49">
        <v>743.5</v>
      </c>
      <c r="D115" s="50">
        <v>743.5</v>
      </c>
    </row>
    <row r="116" spans="1:4" ht="12.75">
      <c r="A116" s="5" t="s">
        <v>40</v>
      </c>
      <c r="B116" s="55"/>
      <c r="C116" s="49">
        <v>536</v>
      </c>
      <c r="D116" s="50">
        <v>476</v>
      </c>
    </row>
    <row r="117" spans="1:4" ht="12.75">
      <c r="A117" s="5" t="s">
        <v>41</v>
      </c>
      <c r="B117" s="55">
        <v>19850</v>
      </c>
      <c r="C117" s="49">
        <v>49478.75</v>
      </c>
      <c r="D117" s="50">
        <v>39917.3</v>
      </c>
    </row>
    <row r="118" spans="1:4" ht="12.75">
      <c r="A118" s="4" t="s">
        <v>42</v>
      </c>
      <c r="B118" s="55"/>
      <c r="C118" s="49">
        <v>135969.53</v>
      </c>
      <c r="D118" s="50">
        <v>134416.53</v>
      </c>
    </row>
    <row r="119" spans="1:4" ht="13.5" thickBot="1">
      <c r="A119" s="5" t="s">
        <v>43</v>
      </c>
      <c r="B119" s="56">
        <v>12000</v>
      </c>
      <c r="C119" s="49">
        <v>26767.79</v>
      </c>
      <c r="D119" s="50">
        <v>25729.88</v>
      </c>
    </row>
    <row r="120" spans="1:4" ht="16.5" thickBot="1">
      <c r="A120" s="92" t="s">
        <v>44</v>
      </c>
      <c r="B120" s="57">
        <f>B8+B14+B17+B20+B35+B38+B42+B46+B55+B77+B102+B105+B111</f>
        <v>610438.75</v>
      </c>
      <c r="C120" s="57">
        <f>C8+C14+C17+C20+C35+C38+C42+C46+C55+C77+C102+C105+C111</f>
        <v>2964394.1900000004</v>
      </c>
      <c r="D120" s="91">
        <f>D8+D14+D17+D20+D35+D38+D42+D46+D55+D77+D102+D105+D111</f>
        <v>1725190.9353399999</v>
      </c>
    </row>
  </sheetData>
  <sheetProtection/>
  <mergeCells count="3">
    <mergeCell ref="A3:D3"/>
    <mergeCell ref="A4:D4"/>
    <mergeCell ref="A6:A7"/>
  </mergeCells>
  <printOptions horizontalCentered="1"/>
  <pageMargins left="0.7874015748031497" right="0.5905511811023623" top="0.7874015748031497" bottom="0.5905511811023623" header="0.11811023622047245" footer="0.31496062992125984"/>
  <pageSetup horizontalDpi="600" verticalDpi="600" orientation="portrait" paperSize="9" scale="95" r:id="rId1"/>
  <headerFooter alignWithMargins="0">
    <oddFooter>&amp;CStránka &amp;P&amp;RTab.č. 6 Investiční výdaje</oddFooter>
  </headerFooter>
  <rowBreaks count="2" manualBreakCount="2">
    <brk id="54" max="255" man="1"/>
    <brk id="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Volfová Hana Ing.</cp:lastModifiedBy>
  <cp:lastPrinted>2023-05-11T06:10:42Z</cp:lastPrinted>
  <dcterms:created xsi:type="dcterms:W3CDTF">2003-05-29T06:21:43Z</dcterms:created>
  <dcterms:modified xsi:type="dcterms:W3CDTF">2023-05-11T06:11:00Z</dcterms:modified>
  <cp:category/>
  <cp:version/>
  <cp:contentType/>
  <cp:contentStatus/>
</cp:coreProperties>
</file>