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832" windowHeight="8040" activeTab="0"/>
  </bookViews>
  <sheets>
    <sheet name="porovnání " sheetId="1" r:id="rId1"/>
  </sheets>
  <definedNames>
    <definedName name="_xlnm.Print_Titles" localSheetId="0">'porovnání '!$6:$8</definedName>
    <definedName name="_xlnm.Print_Area" localSheetId="0">'porovnání '!$A$1:$H$531</definedName>
  </definedNames>
  <calcPr fullCalcOnLoad="1"/>
</workbook>
</file>

<file path=xl/sharedStrings.xml><?xml version="1.0" encoding="utf-8"?>
<sst xmlns="http://schemas.openxmlformats.org/spreadsheetml/2006/main" count="711" uniqueCount="345">
  <si>
    <t>Schválený</t>
  </si>
  <si>
    <t>rozpočet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</si>
  <si>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</si>
  <si>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</si>
  <si>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</si>
  <si>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</si>
  <si>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</si>
  <si>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</si>
  <si>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ostatní běžné výdaje</t>
  </si>
  <si>
    <t>ostatní příspěvky a dary</t>
  </si>
  <si>
    <t>krizové plánování</t>
  </si>
  <si>
    <t>kap. 18 - zastupitelstvo kraje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</si>
  <si>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</si>
  <si>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</si>
  <si>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</si>
  <si>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</si>
  <si>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</si>
  <si>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</si>
  <si>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</si>
  <si>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</si>
  <si>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</si>
  <si>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</si>
  <si>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</si>
  <si>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</si>
  <si>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</si>
  <si>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</si>
  <si>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</si>
  <si>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</si>
  <si>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</si>
  <si>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ČERPÁNÍ ROZPOČTU KRÁLOVÉHRADECKÉHO KRAJE</t>
  </si>
  <si>
    <t>Upravený</t>
  </si>
  <si>
    <t>Skutečnost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</si>
  <si>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</si>
  <si>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</si>
  <si>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</si>
  <si>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</si>
  <si>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</si>
  <si>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</si>
  <si>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</si>
  <si>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</si>
  <si>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</si>
  <si>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</si>
  <si>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</si>
  <si>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</si>
  <si>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</si>
  <si>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</si>
  <si>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</si>
  <si>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v tom pro odvětví:</t>
  </si>
  <si>
    <t>doprava</t>
  </si>
  <si>
    <t>školství</t>
  </si>
  <si>
    <t>zdravotnictví</t>
  </si>
  <si>
    <t xml:space="preserve">  z MK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</si>
  <si>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</si>
  <si>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</si>
  <si>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</si>
  <si>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</si>
  <si>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</si>
  <si>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</si>
  <si>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</si>
  <si>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</si>
  <si>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</si>
  <si>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</si>
  <si>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</si>
  <si>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</si>
  <si>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</si>
  <si>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</si>
  <si>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</si>
  <si>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</si>
  <si>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</si>
  <si>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</si>
  <si>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</si>
  <si>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</si>
  <si>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vodohospodář.akce dle vodního zákona</t>
  </si>
  <si>
    <t>kap. 12 - správa majetku kraje</t>
  </si>
  <si>
    <t xml:space="preserve">             kapitálové výdaje odvětví</t>
  </si>
  <si>
    <t xml:space="preserve">             běžné výdaje odvětví</t>
  </si>
  <si>
    <t>čin.krajs.koordinátora romských poradců - 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</si>
  <si>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</si>
  <si>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</si>
  <si>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</si>
  <si>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</si>
  <si>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</si>
  <si>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</si>
  <si>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</si>
  <si>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</si>
  <si>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</si>
  <si>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</si>
  <si>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</si>
  <si>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>investiční půjčené prostředky</t>
  </si>
  <si>
    <t>kap. 09 - volnočasové aktivity</t>
  </si>
  <si>
    <t>progr.Veřejné informační služby knihoven - SR</t>
  </si>
  <si>
    <t>kulturní aktivity a projekty - SR</t>
  </si>
  <si>
    <t>zařízení pro děti vyž.okamžitou pomoc - SR</t>
  </si>
  <si>
    <t>program obnovy venkova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</si>
  <si>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</si>
  <si>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</si>
  <si>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</si>
  <si>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</si>
  <si>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 xml:space="preserve">             nedozděleno - kapitál.výd.</t>
  </si>
  <si>
    <t>přijaté úvěry</t>
  </si>
  <si>
    <t>zapojení zůstatku sociálního fondu z min. let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</si>
  <si>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</si>
  <si>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</si>
  <si>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</si>
  <si>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</si>
  <si>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>neinvestiční transfery obcím</t>
  </si>
  <si>
    <t xml:space="preserve">v tom: autobusová doprava </t>
  </si>
  <si>
    <t xml:space="preserve">          drážní doprava   </t>
  </si>
  <si>
    <t>výkupy pozemků pod komunikacemi-ref.výd.- SR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</si>
  <si>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</si>
  <si>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</si>
  <si>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</si>
  <si>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kapitál.výdaje odvětví</t>
  </si>
  <si>
    <t xml:space="preserve">  v tom: PO - investiční transfery</t>
  </si>
  <si>
    <t xml:space="preserve">  v tom: investiční transfery - PO</t>
  </si>
  <si>
    <t xml:space="preserve">             neinvestiční transfery a.s.</t>
  </si>
  <si>
    <t>investiční transfery obcím</t>
  </si>
  <si>
    <t xml:space="preserve">neinvestiční transfery obcím </t>
  </si>
  <si>
    <t xml:space="preserve">  z MV</t>
  </si>
  <si>
    <t xml:space="preserve">  z SFDI</t>
  </si>
  <si>
    <t xml:space="preserve">  odv. školství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</si>
  <si>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</si>
  <si>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</si>
  <si>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</si>
  <si>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</si>
  <si>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investiční transfery PO</t>
  </si>
  <si>
    <t>zastupitelstvo kraje</t>
  </si>
  <si>
    <t xml:space="preserve">            kapitálové výd.odvětví</t>
  </si>
  <si>
    <t xml:space="preserve">   z toho: neinvestiční transfery obcím</t>
  </si>
  <si>
    <t xml:space="preserve">   z toho: investiční transfery obcím</t>
  </si>
  <si>
    <t xml:space="preserve">  z MDO</t>
  </si>
  <si>
    <t>neinvestiční transfery a. s.</t>
  </si>
  <si>
    <t xml:space="preserve">kofinancování a předfinancování </t>
  </si>
  <si>
    <t>neinvestiční transfery a.s.</t>
  </si>
  <si>
    <t>neinvestiční transfer městu Trutnov na činnost muzea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</si>
  <si>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</si>
  <si>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</si>
  <si>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</si>
  <si>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</si>
  <si>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</si>
  <si>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</si>
  <si>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</si>
  <si>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</si>
  <si>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</si>
  <si>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</si>
  <si>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</si>
  <si>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</si>
  <si>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úhrada ztráty ve veřejné železniční os. dopravě - SR</t>
  </si>
  <si>
    <t xml:space="preserve">  z SFŽP</t>
  </si>
  <si>
    <t>investiční dotace Krajskému ředitelství policie KHK</t>
  </si>
  <si>
    <t>ukončování střed.vzděl.mat.zk.v podzimním zkuš.obd. - SR</t>
  </si>
  <si>
    <t xml:space="preserve">správa majetku kraje </t>
  </si>
  <si>
    <t xml:space="preserve">  v tom: běžné výdaje odvětví</t>
  </si>
  <si>
    <t xml:space="preserve">            kapitálové výdaje odvětví</t>
  </si>
  <si>
    <t xml:space="preserve">investiční transfery obcím </t>
  </si>
  <si>
    <t>excelence středních škol - SR</t>
  </si>
  <si>
    <t>dotace na sociální služby</t>
  </si>
  <si>
    <t>krajský program prevence kriminality - SR</t>
  </si>
  <si>
    <t>neinvestiční transfery a.s. ZOO Dvůr králové n.L.</t>
  </si>
  <si>
    <t xml:space="preserve">  odvětví investice a evropské projekty</t>
  </si>
  <si>
    <t xml:space="preserve">  odvětví regionálního rozvoje</t>
  </si>
  <si>
    <t>volby do PS Parlamentu ČR - SR</t>
  </si>
  <si>
    <t>volba prezidenta ČR - SR</t>
  </si>
  <si>
    <t>krytí škod v dopr.infrastruktuře po povodních 2013 - SR</t>
  </si>
  <si>
    <t>kap. 21 - investice a evropské projekty</t>
  </si>
  <si>
    <t>neinv.transfer Regionální radě regionu soudržnosti SV</t>
  </si>
  <si>
    <t>průmyslová zóna Vrchlabí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</si>
  <si>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</si>
  <si>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</si>
  <si>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</si>
  <si>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</si>
  <si>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</si>
  <si>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</si>
  <si>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</si>
  <si>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</si>
  <si>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 xml:space="preserve">kofinancování a předfinancování: 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</si>
  <si>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</si>
  <si>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</si>
  <si>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</si>
  <si>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</si>
  <si>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</si>
  <si>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>kap. 48 - Dotační fond KHK</t>
  </si>
  <si>
    <t xml:space="preserve">  v tom: životní prostředí a zemědělství</t>
  </si>
  <si>
    <t xml:space="preserve">            cestovní ruch</t>
  </si>
  <si>
    <t xml:space="preserve">            regionální rozvoj</t>
  </si>
  <si>
    <t>nerozděleno na odvětví</t>
  </si>
  <si>
    <t xml:space="preserve">                 - neinvestiční transfery</t>
  </si>
  <si>
    <t xml:space="preserve">             neinvestiční transfery PO</t>
  </si>
  <si>
    <t>odstraňování škod po povodníchv červnu 2013 - SR</t>
  </si>
  <si>
    <t>odborná práce pro mladé do 30 let v KHK - z Úřadu práce</t>
  </si>
  <si>
    <t>volby do zastupitelstev obcí - SR</t>
  </si>
  <si>
    <t>volby do Evropského parlamentu - SR</t>
  </si>
  <si>
    <t>podpora školních psychologů a sp.pedagogů - SR</t>
  </si>
  <si>
    <t>podpora odborného vzdělávání - SR</t>
  </si>
  <si>
    <t>zvýšení platů pracovníků region.školství - SR</t>
  </si>
  <si>
    <t>podpora soc.znevýh.romských žáků SŠ a studentů VOŠ - SR</t>
  </si>
  <si>
    <t>rezerva - a.s.</t>
  </si>
  <si>
    <t>poskytovatelé soc.služeb dle Z 108/2006 Sb. - SR</t>
  </si>
  <si>
    <t>preventivní ochrana před nepříznivými vlivy prostředí - SR</t>
  </si>
  <si>
    <t>energetika</t>
  </si>
  <si>
    <t>EPC</t>
  </si>
  <si>
    <t xml:space="preserve">                 CIRI, PO</t>
  </si>
  <si>
    <t xml:space="preserve">                 činnost KÚ</t>
  </si>
  <si>
    <t xml:space="preserve">                 správa majetku kraje</t>
  </si>
  <si>
    <t>průmyslová zóna Kvasiny III.</t>
  </si>
  <si>
    <t xml:space="preserve">            vrcholový sport</t>
  </si>
  <si>
    <t xml:space="preserve">            sport a tělovýchova</t>
  </si>
  <si>
    <t xml:space="preserve">           nerozděleno - kapitál.výd.</t>
  </si>
  <si>
    <t>daň z příjmů právnických osob za kraje</t>
  </si>
  <si>
    <t>sdílené daně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</si>
  <si>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</si>
  <si>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</si>
  <si>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</si>
  <si>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</si>
  <si>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</si>
  <si>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doprava</t>
  </si>
  <si>
    <t xml:space="preserve">                        zdravotnictví</t>
  </si>
  <si>
    <t xml:space="preserve">                        kultura</t>
  </si>
  <si>
    <t xml:space="preserve">                        soc.věci</t>
  </si>
  <si>
    <t xml:space="preserve">  odvětví školství</t>
  </si>
  <si>
    <t xml:space="preserve">  odvětví doprava</t>
  </si>
  <si>
    <t xml:space="preserve">  odvětví zdravotnictví</t>
  </si>
  <si>
    <t>příjmy z finančního vypořádání</t>
  </si>
  <si>
    <t xml:space="preserve">  odvětví - ostatní</t>
  </si>
  <si>
    <t xml:space="preserve">   v tom: CIRI, PO</t>
  </si>
  <si>
    <t>příspěvek PO na provoz - CIRI</t>
  </si>
  <si>
    <t xml:space="preserve">                                  - CIRI - centrum sdíl.sl.</t>
  </si>
  <si>
    <t xml:space="preserve">             správa majetku kraje</t>
  </si>
  <si>
    <t>individuální dotace</t>
  </si>
  <si>
    <t>výkon sociální práce - SR</t>
  </si>
  <si>
    <t>národní program řešení problematiky HIV/AIDS - SR</t>
  </si>
  <si>
    <t>investiční transfery a.s.</t>
  </si>
  <si>
    <t>Modernizace a dostavba ON Náchod</t>
  </si>
  <si>
    <t>investiční transfer - CIRI PO</t>
  </si>
  <si>
    <t>OP Z Služby sociální prevence v KHK IV - SR</t>
  </si>
  <si>
    <t>rezerva PO</t>
  </si>
  <si>
    <t xml:space="preserve">             činnost KÚ</t>
  </si>
  <si>
    <t>mimořádné účelové příspěvky na provoz PO</t>
  </si>
  <si>
    <t>dotace na činnost - SR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</si>
  <si>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</si>
  <si>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</si>
  <si>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</si>
  <si>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</si>
  <si>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od obcí a DSO</t>
  </si>
  <si>
    <t xml:space="preserve">  z M obrany</t>
  </si>
  <si>
    <t>volby do Senátu PČR a zastupitelstev krajů - SR</t>
  </si>
  <si>
    <t>Krajský akční plán vzdělávání v KHK - SR</t>
  </si>
  <si>
    <t>OP Z Zaměstnaný absolvent - SR</t>
  </si>
  <si>
    <t>projekt financ.asistentů pedagoga - modul A - SR</t>
  </si>
  <si>
    <t>projekt financ.asistentů pedagoga - modul B - SR</t>
  </si>
  <si>
    <t>excelence základních škol - SR</t>
  </si>
  <si>
    <t>navýšení kapacity ve šk.porad.zařízeních - SR</t>
  </si>
  <si>
    <t>Technologické vybavení ZZS KHK - SR</t>
  </si>
  <si>
    <t>kontaktní centrum a terénní služby RIAPS Trutnov - SR</t>
  </si>
  <si>
    <t xml:space="preserve">majetková účast v a.s. </t>
  </si>
  <si>
    <t>krizová připravenost ZZS KHK - SR</t>
  </si>
  <si>
    <t>podpora vých.vzdělávacích aktivit v muzejnictví - SR</t>
  </si>
  <si>
    <t>veřejné služby muzeí a galerií - SR</t>
  </si>
  <si>
    <t>Digitální planetárium - zásobník na chlad</t>
  </si>
  <si>
    <t>OP Z Rozvoj dostup.a kvality soc.sl.v KHK V - SR</t>
  </si>
  <si>
    <t>OP Z - projekty PO - SR</t>
  </si>
  <si>
    <t>protiradonová opatření - SR</t>
  </si>
  <si>
    <t>naplňování koncepce podpory mládeže - SR</t>
  </si>
  <si>
    <t xml:space="preserve">            volný čas</t>
  </si>
  <si>
    <t xml:space="preserve">            školství - vzdělávání a prevence</t>
  </si>
  <si>
    <t xml:space="preserve">            kultura a památková péče</t>
  </si>
  <si>
    <t xml:space="preserve">Modernizace a dostavba ON Náchod </t>
  </si>
  <si>
    <t>vybavení škol. poraden.zařízení diagnost.nástroji - SR</t>
  </si>
  <si>
    <t>Rozvoj a obnova mat.techn.základny reg.zdravot. - SR</t>
  </si>
  <si>
    <t>OP Z Rozvoj reg.partnerství v soc.oblasti na úz. KHK - SR</t>
  </si>
  <si>
    <t>2017</t>
  </si>
  <si>
    <t>k 31. 12. 2017</t>
  </si>
  <si>
    <t>poplatky</t>
  </si>
  <si>
    <t xml:space="preserve">                        investice a evropské projekty</t>
  </si>
  <si>
    <t>odměny vč. refundací a náhrad mezd v době nemoci</t>
  </si>
  <si>
    <t>platy zaměstnanců a ost.pl.za prov.práci vč.mezd v době nem.</t>
  </si>
  <si>
    <t xml:space="preserve">             regionální rozvoj a CR</t>
  </si>
  <si>
    <t xml:space="preserve">       v tom: evropská integrace </t>
  </si>
  <si>
    <t xml:space="preserve">                 org. 2088</t>
  </si>
  <si>
    <t xml:space="preserve">                 org. 2077</t>
  </si>
  <si>
    <t xml:space="preserve">                 org. 2099</t>
  </si>
  <si>
    <t xml:space="preserve">  odvětví sociální věci</t>
  </si>
  <si>
    <t xml:space="preserve">  z MZE</t>
  </si>
  <si>
    <t>neinvestiční transfery ZOO Dvůr Králové n.L., a.s.</t>
  </si>
  <si>
    <t>investiční transfery ZOO Dvůr Králové n.L., a.s.</t>
  </si>
  <si>
    <t>umoření leasingu RC NP - půjčka SN KHK, a.s.</t>
  </si>
  <si>
    <t>Technická pomoc pro KHK - Interreg V-A ČR-Polsko - SR</t>
  </si>
  <si>
    <t>OP Z Predikce trhu práce - Kompas - SR</t>
  </si>
  <si>
    <t>zvýšení platů neped. pracovníků region.školství - SR</t>
  </si>
  <si>
    <t>vzdělávací programy paměťových instituci do škol - SR</t>
  </si>
  <si>
    <t>příspěvek na hospodaření v lesích - SR</t>
  </si>
  <si>
    <t>podpora zajiš.vybr.invest.podpůr.opatření - SR</t>
  </si>
  <si>
    <t>Národní dotační program - COV - SR</t>
  </si>
  <si>
    <t>stabilizace zdrav.nelék.prac.ve směnném provozu - SR</t>
  </si>
  <si>
    <t>integrovaný systém ochrany movitého kult.dědictví - SR</t>
  </si>
  <si>
    <t>podpora expozičních a výstavních projektů - SR</t>
  </si>
  <si>
    <t>výstavba,modernizace,opr.a údržba silnic II.a III.tř. - SFDI</t>
  </si>
  <si>
    <t>výstavba,modern.,opr.a údržba silnic nebo dálnic - SFDI</t>
  </si>
  <si>
    <t>variantní aplikace nových silničních technologií - SR</t>
  </si>
  <si>
    <t>zvýšení atraktivity KHK - SR</t>
  </si>
  <si>
    <t>regionální stálá konference - SR</t>
  </si>
  <si>
    <t xml:space="preserve">            školství - vzdělávání</t>
  </si>
  <si>
    <t xml:space="preserve">            školství - prevence</t>
  </si>
  <si>
    <t>OP VVV Smart Akcelerátor - SR</t>
  </si>
  <si>
    <t>OP Z - krizové řízení ZZS KHK - SR</t>
  </si>
  <si>
    <t>DP na podporu samosprávy v oblasti stárnutí - SR</t>
  </si>
  <si>
    <t>náhr.škod způs.chráněnými živočichy - SR</t>
  </si>
  <si>
    <t>kontaktní centrum a terénní služby na malém městě - SR</t>
  </si>
  <si>
    <t>porovnání roku 2018 s rokem 2017</t>
  </si>
  <si>
    <t>2018</t>
  </si>
  <si>
    <t>k 31. 12. 2018</t>
  </si>
  <si>
    <t>2018/</t>
  </si>
  <si>
    <t xml:space="preserve">příjmy z pronájmu majetku </t>
  </si>
  <si>
    <t xml:space="preserve">nedaňové příjmy </t>
  </si>
  <si>
    <t>vratky návratných finančních výpomocí a půjček</t>
  </si>
  <si>
    <t xml:space="preserve">příjmy z dividend </t>
  </si>
  <si>
    <t>vodohospodářské akce</t>
  </si>
  <si>
    <t>OP Z Rozvoj KHK - chytře, efektivně, s prosperitou - SR</t>
  </si>
  <si>
    <t>OP Z Do praxe bez bariér - SR</t>
  </si>
  <si>
    <t>Snížení emisí z lokál.vytápění domácností v KHK I - SR</t>
  </si>
  <si>
    <t>Snížení emisí z lokál.vytápění domácností v KHK II - SR</t>
  </si>
  <si>
    <t>Potravinová pomoc dětem v KHK I - obědy do škol - SR</t>
  </si>
  <si>
    <t>Potravinová pomoc dětem v KHK II - obědy do škol - SR</t>
  </si>
  <si>
    <t>podpora výuky plavání v ZŠ - SR</t>
  </si>
  <si>
    <t>podpora vzdělávání cizinců ve školách - modul B, C - SR</t>
  </si>
  <si>
    <t>podpora vzdělávání cizinců ve školách - modul A - SR</t>
  </si>
  <si>
    <t>OP VVV - projekty PO - SR</t>
  </si>
  <si>
    <t>IP přeshraniční spolupráce zdravot. oborů - SR</t>
  </si>
  <si>
    <t>IKAP rozvoje vzdělávání v KHK - SR</t>
  </si>
  <si>
    <t>podpora služeb s nadreg. a celost. působností - SR</t>
  </si>
  <si>
    <t>zařízení pro děti vyž.okamžitou pomoc - SOAL TU - SR</t>
  </si>
  <si>
    <t>akviziční fond - SR</t>
  </si>
  <si>
    <t>individuální dotace a finanční dary Rady KHK</t>
  </si>
  <si>
    <t>pohoštění a dary</t>
  </si>
  <si>
    <t>volby do Senátu PČR - SR</t>
  </si>
  <si>
    <t>zlepšení přeshraniční dostupnosti ČR-PL - SR</t>
  </si>
  <si>
    <t>průmyslové zóny - SR</t>
  </si>
  <si>
    <t>modernizace VOŠ a SPŠ Rychnov n.K.- II.etapa - SR</t>
  </si>
  <si>
    <t>SOAL TU - Centrum duševního zdraví RIAPS - SR</t>
  </si>
  <si>
    <t>OP Z Služby sociální prevence v KHK V - SR</t>
  </si>
  <si>
    <t>CEP a.s. - návratná finanční výpomoc</t>
  </si>
  <si>
    <t>majetková účast v a.s. - CEP HK</t>
  </si>
  <si>
    <t xml:space="preserve">            rezerva investiční</t>
  </si>
  <si>
    <t xml:space="preserve">            rezerva neinvestiční a poplatky</t>
  </si>
  <si>
    <t>kap. 19 - krajský úřad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</si>
</sst>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_ ;\-#,##0.0\ "/>
    <numFmt numFmtId="171" formatCode="#,##0.00_ ;\-#,##0.00\ "/>
    <numFmt numFmtId="172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2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7" fillId="0" borderId="0" xfId="39" applyNumberFormat="1" applyFont="1" applyAlignment="1">
      <alignment horizontal="right"/>
    </xf>
    <xf numFmtId="169" fontId="0" fillId="0" borderId="0" xfId="0" applyNumberFormat="1" applyAlignment="1">
      <alignment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1" fillId="0" borderId="11" xfId="0" applyFont="1" applyBorder="1" applyAlignment="1">
      <alignment horizontal="left" vertical="center"/>
    </xf>
    <xf numFmtId="3" fontId="1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1" fillId="0" borderId="10" xfId="0" applyFont="1" applyBorder="1" applyAlignment="1">
      <alignment/>
    </xf>
    <xf numFmtId="3" fontId="2" fillId="0" borderId="12" xfId="0" applyFont="1" applyBorder="1" applyAlignment="1">
      <alignment vertical="center"/>
    </xf>
    <xf numFmtId="3" fontId="4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0" xfId="0" applyFont="1" applyBorder="1" applyAlignment="1">
      <alignment/>
    </xf>
    <xf numFmtId="169" fontId="1" fillId="0" borderId="10" xfId="39" applyNumberFormat="1" applyFont="1" applyBorder="1" applyAlignment="1">
      <alignment/>
    </xf>
    <xf numFmtId="3" fontId="8" fillId="0" borderId="10" xfId="0" applyFont="1" applyBorder="1" applyAlignment="1">
      <alignment/>
    </xf>
    <xf numFmtId="3" fontId="1" fillId="0" borderId="13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1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46" fillId="0" borderId="0" xfId="0" applyFont="1" applyAlignment="1">
      <alignment horizontal="center"/>
    </xf>
    <xf numFmtId="3" fontId="0" fillId="0" borderId="10" xfId="0" applyBorder="1" applyAlignment="1">
      <alignment vertical="center"/>
    </xf>
    <xf numFmtId="165" fontId="1" fillId="0" borderId="15" xfId="39" applyNumberFormat="1" applyFont="1" applyFill="1" applyBorder="1" applyAlignment="1">
      <alignment horizontal="center"/>
    </xf>
    <xf numFmtId="165" fontId="1" fillId="0" borderId="16" xfId="39" applyNumberFormat="1" applyFont="1" applyFill="1" applyBorder="1" applyAlignment="1">
      <alignment horizontal="center"/>
    </xf>
    <xf numFmtId="3" fontId="0" fillId="0" borderId="10" xfId="0" applyFont="1" applyBorder="1" applyAlignment="1">
      <alignment/>
    </xf>
    <xf numFmtId="3" fontId="1" fillId="0" borderId="10" xfId="0" applyFont="1" applyFill="1" applyBorder="1" applyAlignment="1">
      <alignment/>
    </xf>
    <xf numFmtId="4" fontId="1" fillId="0" borderId="17" xfId="39" applyNumberFormat="1" applyFont="1" applyBorder="1" applyAlignment="1">
      <alignment/>
    </xf>
    <xf numFmtId="4" fontId="0" fillId="0" borderId="17" xfId="39" applyNumberFormat="1" applyFont="1" applyBorder="1" applyAlignment="1">
      <alignment/>
    </xf>
    <xf numFmtId="4" fontId="0" fillId="0" borderId="17" xfId="39" applyNumberFormat="1" applyBorder="1" applyAlignment="1">
      <alignment/>
    </xf>
    <xf numFmtId="4" fontId="1" fillId="0" borderId="17" xfId="39" applyNumberFormat="1" applyFont="1" applyBorder="1" applyAlignment="1">
      <alignment/>
    </xf>
    <xf numFmtId="4" fontId="0" fillId="0" borderId="16" xfId="39" applyNumberFormat="1" applyBorder="1" applyAlignment="1">
      <alignment/>
    </xf>
    <xf numFmtId="4" fontId="0" fillId="0" borderId="17" xfId="39" applyNumberFormat="1" applyFont="1" applyBorder="1" applyAlignment="1">
      <alignment/>
    </xf>
    <xf numFmtId="4" fontId="0" fillId="0" borderId="17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4" fillId="0" borderId="17" xfId="39" applyNumberFormat="1" applyFont="1" applyBorder="1" applyAlignment="1">
      <alignment/>
    </xf>
    <xf numFmtId="4" fontId="4" fillId="0" borderId="17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0" fillId="0" borderId="17" xfId="39" applyNumberFormat="1" applyFont="1" applyFill="1" applyBorder="1" applyAlignment="1">
      <alignment/>
    </xf>
    <xf numFmtId="4" fontId="4" fillId="0" borderId="17" xfId="39" applyNumberFormat="1" applyFont="1" applyFill="1" applyBorder="1" applyAlignment="1">
      <alignment/>
    </xf>
    <xf numFmtId="4" fontId="1" fillId="0" borderId="18" xfId="39" applyNumberFormat="1" applyFont="1" applyBorder="1" applyAlignment="1">
      <alignment/>
    </xf>
    <xf numFmtId="4" fontId="0" fillId="0" borderId="16" xfId="39" applyNumberFormat="1" applyFont="1" applyFill="1" applyBorder="1" applyAlignment="1">
      <alignment/>
    </xf>
    <xf numFmtId="4" fontId="8" fillId="0" borderId="17" xfId="39" applyNumberFormat="1" applyFont="1" applyBorder="1" applyAlignment="1">
      <alignment/>
    </xf>
    <xf numFmtId="4" fontId="0" fillId="0" borderId="17" xfId="39" applyNumberFormat="1" applyFont="1" applyBorder="1" applyAlignment="1">
      <alignment/>
    </xf>
    <xf numFmtId="4" fontId="1" fillId="0" borderId="19" xfId="39" applyNumberFormat="1" applyFont="1" applyBorder="1" applyAlignment="1">
      <alignment/>
    </xf>
    <xf numFmtId="4" fontId="2" fillId="0" borderId="19" xfId="39" applyNumberFormat="1" applyFont="1" applyBorder="1" applyAlignment="1">
      <alignment vertical="center"/>
    </xf>
    <xf numFmtId="4" fontId="1" fillId="0" borderId="16" xfId="39" applyNumberFormat="1" applyFont="1" applyBorder="1" applyAlignment="1">
      <alignment vertical="center"/>
    </xf>
    <xf numFmtId="4" fontId="2" fillId="0" borderId="17" xfId="39" applyNumberFormat="1" applyFont="1" applyBorder="1" applyAlignment="1">
      <alignment vertical="center"/>
    </xf>
    <xf numFmtId="4" fontId="1" fillId="0" borderId="15" xfId="39" applyNumberFormat="1" applyFont="1" applyBorder="1" applyAlignment="1">
      <alignment vertical="center"/>
    </xf>
    <xf numFmtId="4" fontId="0" fillId="0" borderId="17" xfId="39" applyNumberFormat="1" applyFont="1" applyBorder="1" applyAlignment="1">
      <alignment vertical="center"/>
    </xf>
    <xf numFmtId="4" fontId="0" fillId="0" borderId="16" xfId="39" applyNumberFormat="1" applyFont="1" applyBorder="1" applyAlignment="1">
      <alignment vertical="center"/>
    </xf>
    <xf numFmtId="4" fontId="0" fillId="0" borderId="0" xfId="39" applyNumberFormat="1" applyAlignment="1">
      <alignment/>
    </xf>
    <xf numFmtId="4" fontId="0" fillId="0" borderId="0" xfId="0" applyNumberFormat="1" applyAlignment="1">
      <alignment/>
    </xf>
    <xf numFmtId="4" fontId="0" fillId="0" borderId="16" xfId="39" applyNumberFormat="1" applyFont="1" applyBorder="1" applyAlignment="1">
      <alignment/>
    </xf>
    <xf numFmtId="3" fontId="1" fillId="0" borderId="20" xfId="0" applyFont="1" applyBorder="1" applyAlignment="1">
      <alignment/>
    </xf>
    <xf numFmtId="4" fontId="1" fillId="0" borderId="20" xfId="39" applyNumberFormat="1" applyFont="1" applyBorder="1" applyAlignment="1">
      <alignment/>
    </xf>
    <xf numFmtId="3" fontId="3" fillId="0" borderId="20" xfId="0" applyFont="1" applyBorder="1" applyAlignment="1">
      <alignment/>
    </xf>
    <xf numFmtId="3" fontId="0" fillId="0" borderId="20" xfId="0" applyBorder="1" applyAlignment="1">
      <alignment/>
    </xf>
    <xf numFmtId="3" fontId="0" fillId="0" borderId="20" xfId="0" applyFont="1" applyBorder="1" applyAlignment="1">
      <alignment/>
    </xf>
    <xf numFmtId="3" fontId="1" fillId="0" borderId="20" xfId="0" applyFon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/>
    </xf>
    <xf numFmtId="4" fontId="1" fillId="0" borderId="10" xfId="39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1" fillId="0" borderId="20" xfId="0" applyNumberFormat="1" applyFont="1" applyBorder="1" applyAlignment="1">
      <alignment horizontal="center"/>
    </xf>
    <xf numFmtId="169" fontId="2" fillId="0" borderId="21" xfId="39" applyNumberFormat="1" applyFont="1" applyBorder="1" applyAlignment="1">
      <alignment vertical="center"/>
    </xf>
    <xf numFmtId="169" fontId="4" fillId="0" borderId="20" xfId="0" applyNumberFormat="1" applyFont="1" applyBorder="1" applyAlignment="1">
      <alignment/>
    </xf>
    <xf numFmtId="169" fontId="1" fillId="0" borderId="20" xfId="39" applyNumberFormat="1" applyFont="1" applyBorder="1" applyAlignment="1">
      <alignment/>
    </xf>
    <xf numFmtId="169" fontId="4" fillId="0" borderId="20" xfId="39" applyNumberFormat="1" applyFont="1" applyBorder="1" applyAlignment="1">
      <alignment/>
    </xf>
    <xf numFmtId="169" fontId="0" fillId="0" borderId="21" xfId="0" applyNumberForma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169" fontId="4" fillId="0" borderId="20" xfId="39" applyNumberFormat="1" applyFont="1" applyBorder="1" applyAlignment="1">
      <alignment/>
    </xf>
    <xf numFmtId="169" fontId="4" fillId="0" borderId="20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/>
    </xf>
    <xf numFmtId="169" fontId="0" fillId="0" borderId="20" xfId="0" applyNumberFormat="1" applyFont="1" applyBorder="1" applyAlignment="1">
      <alignment horizontal="center"/>
    </xf>
    <xf numFmtId="169" fontId="8" fillId="0" borderId="20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69" fontId="2" fillId="0" borderId="23" xfId="39" applyNumberFormat="1" applyFont="1" applyBorder="1" applyAlignment="1">
      <alignment vertical="center"/>
    </xf>
    <xf numFmtId="169" fontId="2" fillId="0" borderId="20" xfId="39" applyNumberFormat="1" applyFont="1" applyBorder="1" applyAlignment="1">
      <alignment vertical="center"/>
    </xf>
    <xf numFmtId="169" fontId="1" fillId="0" borderId="24" xfId="39" applyNumberFormat="1" applyFont="1" applyBorder="1" applyAlignment="1">
      <alignment vertical="center"/>
    </xf>
    <xf numFmtId="171" fontId="1" fillId="0" borderId="17" xfId="39" applyNumberFormat="1" applyFont="1" applyBorder="1" applyAlignment="1">
      <alignment/>
    </xf>
    <xf numFmtId="171" fontId="0" fillId="0" borderId="17" xfId="39" applyNumberFormat="1" applyFont="1" applyBorder="1" applyAlignment="1">
      <alignment/>
    </xf>
    <xf numFmtId="171" fontId="1" fillId="0" borderId="17" xfId="39" applyNumberFormat="1" applyFont="1" applyBorder="1" applyAlignment="1">
      <alignment/>
    </xf>
    <xf numFmtId="4" fontId="2" fillId="0" borderId="16" xfId="39" applyNumberFormat="1" applyFont="1" applyBorder="1" applyAlignment="1">
      <alignment vertical="center"/>
    </xf>
    <xf numFmtId="4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1" fillId="0" borderId="0" xfId="39" applyNumberFormat="1" applyFont="1" applyBorder="1" applyAlignment="1">
      <alignment/>
    </xf>
    <xf numFmtId="171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0" fillId="0" borderId="0" xfId="39" applyNumberFormat="1" applyBorder="1" applyAlignment="1">
      <alignment/>
    </xf>
    <xf numFmtId="4" fontId="0" fillId="0" borderId="0" xfId="39" applyNumberFormat="1" applyFont="1" applyBorder="1" applyAlignment="1">
      <alignment/>
    </xf>
    <xf numFmtId="4" fontId="1" fillId="0" borderId="0" xfId="39" applyNumberFormat="1" applyFont="1" applyBorder="1" applyAlignment="1">
      <alignment/>
    </xf>
    <xf numFmtId="4" fontId="0" fillId="0" borderId="0" xfId="39" applyNumberFormat="1" applyFont="1" applyBorder="1" applyAlignment="1">
      <alignment/>
    </xf>
    <xf numFmtId="4" fontId="2" fillId="0" borderId="25" xfId="39" applyNumberFormat="1" applyFont="1" applyBorder="1" applyAlignment="1">
      <alignment vertical="center"/>
    </xf>
    <xf numFmtId="169" fontId="1" fillId="0" borderId="23" xfId="39" applyNumberFormat="1" applyFont="1" applyBorder="1" applyAlignment="1">
      <alignment vertical="center"/>
    </xf>
    <xf numFmtId="3" fontId="0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12" xfId="0" applyFont="1" applyBorder="1" applyAlignment="1">
      <alignment/>
    </xf>
    <xf numFmtId="4" fontId="0" fillId="0" borderId="10" xfId="39" applyNumberFormat="1" applyBorder="1" applyAlignment="1">
      <alignment/>
    </xf>
    <xf numFmtId="4" fontId="0" fillId="0" borderId="10" xfId="39" applyNumberFormat="1" applyFont="1" applyBorder="1" applyAlignment="1">
      <alignment/>
    </xf>
    <xf numFmtId="169" fontId="0" fillId="0" borderId="21" xfId="0" applyNumberFormat="1" applyBorder="1" applyAlignment="1">
      <alignment horizontal="right"/>
    </xf>
    <xf numFmtId="4" fontId="0" fillId="0" borderId="0" xfId="39" applyNumberFormat="1" applyFont="1" applyBorder="1" applyAlignment="1">
      <alignment vertical="center"/>
    </xf>
    <xf numFmtId="169" fontId="8" fillId="0" borderId="20" xfId="0" applyNumberFormat="1" applyFont="1" applyBorder="1" applyAlignment="1">
      <alignment horizontal="center"/>
    </xf>
    <xf numFmtId="169" fontId="0" fillId="0" borderId="20" xfId="0" applyNumberFormat="1" applyBorder="1" applyAlignment="1">
      <alignment horizontal="right"/>
    </xf>
    <xf numFmtId="3" fontId="4" fillId="0" borderId="20" xfId="0" applyFont="1" applyBorder="1" applyAlignment="1">
      <alignment/>
    </xf>
    <xf numFmtId="169" fontId="1" fillId="0" borderId="20" xfId="39" applyNumberFormat="1" applyFont="1" applyBorder="1" applyAlignment="1">
      <alignment vertical="center"/>
    </xf>
    <xf numFmtId="164" fontId="1" fillId="0" borderId="14" xfId="39" applyFont="1" applyBorder="1" applyAlignment="1">
      <alignment horizontal="center"/>
    </xf>
    <xf numFmtId="164" fontId="1" fillId="0" borderId="12" xfId="39" applyFont="1" applyBorder="1" applyAlignment="1">
      <alignment horizontal="center"/>
    </xf>
    <xf numFmtId="169" fontId="1" fillId="0" borderId="11" xfId="39" applyNumberFormat="1" applyFont="1" applyBorder="1" applyAlignment="1">
      <alignment horizontal="center"/>
    </xf>
    <xf numFmtId="4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4" fontId="1" fillId="0" borderId="10" xfId="39" applyNumberFormat="1" applyFont="1" applyBorder="1" applyAlignment="1">
      <alignment/>
    </xf>
    <xf numFmtId="4" fontId="2" fillId="0" borderId="12" xfId="39" applyNumberFormat="1" applyFont="1" applyBorder="1" applyAlignment="1">
      <alignment vertical="center"/>
    </xf>
    <xf numFmtId="4" fontId="4" fillId="0" borderId="10" xfId="39" applyNumberFormat="1" applyFont="1" applyBorder="1" applyAlignment="1">
      <alignment/>
    </xf>
    <xf numFmtId="4" fontId="0" fillId="0" borderId="10" xfId="39" applyNumberFormat="1" applyFont="1" applyBorder="1" applyAlignment="1">
      <alignment/>
    </xf>
    <xf numFmtId="4" fontId="4" fillId="0" borderId="10" xfId="39" applyNumberFormat="1" applyFont="1" applyBorder="1" applyAlignment="1">
      <alignment/>
    </xf>
    <xf numFmtId="4" fontId="0" fillId="0" borderId="12" xfId="39" applyNumberFormat="1" applyFont="1" applyBorder="1" applyAlignment="1">
      <alignment/>
    </xf>
    <xf numFmtId="4" fontId="0" fillId="0" borderId="12" xfId="39" applyNumberFormat="1" applyFont="1" applyBorder="1" applyAlignment="1">
      <alignment/>
    </xf>
    <xf numFmtId="4" fontId="0" fillId="0" borderId="12" xfId="39" applyNumberFormat="1" applyBorder="1" applyAlignment="1">
      <alignment/>
    </xf>
    <xf numFmtId="4" fontId="1" fillId="0" borderId="10" xfId="39" applyNumberFormat="1" applyFont="1" applyFill="1" applyBorder="1" applyAlignment="1">
      <alignment/>
    </xf>
    <xf numFmtId="4" fontId="0" fillId="0" borderId="10" xfId="39" applyNumberFormat="1" applyFont="1" applyFill="1" applyBorder="1" applyAlignment="1">
      <alignment/>
    </xf>
    <xf numFmtId="4" fontId="0" fillId="0" borderId="12" xfId="39" applyNumberFormat="1" applyFont="1" applyBorder="1" applyAlignment="1">
      <alignment/>
    </xf>
    <xf numFmtId="4" fontId="0" fillId="0" borderId="12" xfId="39" applyNumberFormat="1" applyFont="1" applyFill="1" applyBorder="1" applyAlignment="1">
      <alignment/>
    </xf>
    <xf numFmtId="4" fontId="8" fillId="0" borderId="10" xfId="39" applyNumberFormat="1" applyFont="1" applyBorder="1" applyAlignment="1">
      <alignment/>
    </xf>
    <xf numFmtId="4" fontId="1" fillId="0" borderId="12" xfId="39" applyNumberFormat="1" applyFont="1" applyBorder="1" applyAlignment="1">
      <alignment/>
    </xf>
    <xf numFmtId="4" fontId="2" fillId="0" borderId="13" xfId="39" applyNumberFormat="1" applyFont="1" applyBorder="1" applyAlignment="1">
      <alignment vertical="center"/>
    </xf>
    <xf numFmtId="4" fontId="1" fillId="0" borderId="12" xfId="39" applyNumberFormat="1" applyFont="1" applyBorder="1" applyAlignment="1">
      <alignment vertical="center"/>
    </xf>
    <xf numFmtId="4" fontId="2" fillId="0" borderId="10" xfId="39" applyNumberFormat="1" applyFont="1" applyBorder="1" applyAlignment="1">
      <alignment vertical="center"/>
    </xf>
    <xf numFmtId="4" fontId="1" fillId="0" borderId="14" xfId="39" applyNumberFormat="1" applyFont="1" applyBorder="1" applyAlignment="1">
      <alignment vertical="center"/>
    </xf>
    <xf numFmtId="4" fontId="1" fillId="0" borderId="10" xfId="39" applyNumberFormat="1" applyFont="1" applyBorder="1" applyAlignment="1">
      <alignment vertical="center"/>
    </xf>
    <xf numFmtId="4" fontId="0" fillId="0" borderId="10" xfId="39" applyNumberFormat="1" applyFont="1" applyBorder="1" applyAlignment="1">
      <alignment vertical="center"/>
    </xf>
    <xf numFmtId="169" fontId="1" fillId="0" borderId="18" xfId="39" applyNumberFormat="1" applyFont="1" applyBorder="1" applyAlignment="1">
      <alignment horizontal="center"/>
    </xf>
    <xf numFmtId="4" fontId="1" fillId="0" borderId="17" xfId="39" applyNumberFormat="1" applyFont="1" applyBorder="1" applyAlignment="1">
      <alignment vertical="center"/>
    </xf>
    <xf numFmtId="165" fontId="1" fillId="0" borderId="26" xfId="39" applyNumberFormat="1" applyFont="1" applyFill="1" applyBorder="1" applyAlignment="1">
      <alignment horizontal="center"/>
    </xf>
    <xf numFmtId="165" fontId="1" fillId="0" borderId="25" xfId="39" applyNumberFormat="1" applyFont="1" applyFill="1" applyBorder="1" applyAlignment="1">
      <alignment horizontal="center"/>
    </xf>
    <xf numFmtId="169" fontId="1" fillId="0" borderId="27" xfId="39" applyNumberFormat="1" applyFont="1" applyBorder="1" applyAlignment="1">
      <alignment horizontal="center"/>
    </xf>
    <xf numFmtId="4" fontId="4" fillId="0" borderId="0" xfId="39" applyNumberFormat="1" applyFont="1" applyBorder="1" applyAlignment="1">
      <alignment/>
    </xf>
    <xf numFmtId="4" fontId="4" fillId="0" borderId="0" xfId="39" applyNumberFormat="1" applyFont="1" applyBorder="1" applyAlignment="1">
      <alignment/>
    </xf>
    <xf numFmtId="4" fontId="0" fillId="0" borderId="25" xfId="39" applyNumberFormat="1" applyFont="1" applyBorder="1" applyAlignment="1">
      <alignment/>
    </xf>
    <xf numFmtId="4" fontId="0" fillId="0" borderId="25" xfId="39" applyNumberFormat="1" applyFont="1" applyBorder="1" applyAlignment="1">
      <alignment/>
    </xf>
    <xf numFmtId="4" fontId="0" fillId="0" borderId="25" xfId="39" applyNumberFormat="1" applyBorder="1" applyAlignment="1">
      <alignment/>
    </xf>
    <xf numFmtId="4" fontId="0" fillId="0" borderId="0" xfId="39" applyNumberFormat="1" applyFont="1" applyFill="1" applyBorder="1" applyAlignment="1">
      <alignment/>
    </xf>
    <xf numFmtId="4" fontId="0" fillId="0" borderId="0" xfId="39" applyNumberFormat="1" applyFont="1" applyBorder="1" applyAlignment="1">
      <alignment/>
    </xf>
    <xf numFmtId="4" fontId="0" fillId="0" borderId="25" xfId="39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4" fillId="0" borderId="28" xfId="39" applyNumberFormat="1" applyFont="1" applyBorder="1" applyAlignment="1">
      <alignment/>
    </xf>
    <xf numFmtId="4" fontId="1" fillId="0" borderId="27" xfId="39" applyNumberFormat="1" applyFont="1" applyBorder="1" applyAlignment="1">
      <alignment/>
    </xf>
    <xf numFmtId="4" fontId="8" fillId="0" borderId="0" xfId="39" applyNumberFormat="1" applyFont="1" applyBorder="1" applyAlignment="1">
      <alignment/>
    </xf>
    <xf numFmtId="4" fontId="1" fillId="0" borderId="25" xfId="39" applyNumberFormat="1" applyFont="1" applyBorder="1" applyAlignment="1">
      <alignment/>
    </xf>
    <xf numFmtId="4" fontId="2" fillId="0" borderId="29" xfId="39" applyNumberFormat="1" applyFont="1" applyBorder="1" applyAlignment="1">
      <alignment vertical="center"/>
    </xf>
    <xf numFmtId="4" fontId="1" fillId="0" borderId="25" xfId="39" applyNumberFormat="1" applyFont="1" applyBorder="1" applyAlignment="1">
      <alignment vertical="center"/>
    </xf>
    <xf numFmtId="4" fontId="2" fillId="0" borderId="0" xfId="39" applyNumberFormat="1" applyFont="1" applyBorder="1" applyAlignment="1">
      <alignment vertical="center"/>
    </xf>
    <xf numFmtId="4" fontId="1" fillId="0" borderId="26" xfId="39" applyNumberFormat="1" applyFont="1" applyBorder="1" applyAlignment="1">
      <alignment vertical="center"/>
    </xf>
    <xf numFmtId="4" fontId="1" fillId="0" borderId="30" xfId="39" applyNumberFormat="1" applyFont="1" applyBorder="1" applyAlignment="1">
      <alignment vertical="center"/>
    </xf>
    <xf numFmtId="4" fontId="1" fillId="0" borderId="31" xfId="39" applyNumberFormat="1" applyFont="1" applyBorder="1" applyAlignment="1">
      <alignment vertical="center"/>
    </xf>
    <xf numFmtId="4" fontId="2" fillId="0" borderId="32" xfId="39" applyNumberFormat="1" applyFont="1" applyBorder="1" applyAlignment="1">
      <alignment vertical="center"/>
    </xf>
    <xf numFmtId="4" fontId="2" fillId="0" borderId="28" xfId="39" applyNumberFormat="1" applyFont="1" applyBorder="1" applyAlignment="1">
      <alignment vertical="center"/>
    </xf>
    <xf numFmtId="4" fontId="0" fillId="0" borderId="28" xfId="39" applyNumberFormat="1" applyFont="1" applyBorder="1" applyAlignment="1">
      <alignment vertical="center"/>
    </xf>
    <xf numFmtId="4" fontId="0" fillId="0" borderId="33" xfId="39" applyNumberFormat="1" applyFont="1" applyBorder="1" applyAlignment="1">
      <alignment vertical="center"/>
    </xf>
    <xf numFmtId="4" fontId="0" fillId="0" borderId="28" xfId="39" applyNumberFormat="1" applyFont="1" applyBorder="1" applyAlignment="1">
      <alignment/>
    </xf>
    <xf numFmtId="3" fontId="9" fillId="33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  <xf numFmtId="3" fontId="1" fillId="0" borderId="11" xfId="0" applyFont="1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49" fontId="10" fillId="19" borderId="34" xfId="39" applyNumberFormat="1" applyFont="1" applyFill="1" applyBorder="1" applyAlignment="1">
      <alignment horizontal="center"/>
    </xf>
    <xf numFmtId="49" fontId="10" fillId="19" borderId="35" xfId="39" applyNumberFormat="1" applyFont="1" applyFill="1" applyBorder="1" applyAlignment="1">
      <alignment horizontal="center"/>
    </xf>
    <xf numFmtId="49" fontId="10" fillId="19" borderId="36" xfId="39" applyNumberFormat="1" applyFont="1" applyFill="1" applyBorder="1" applyAlignment="1">
      <alignment horizontal="center"/>
    </xf>
    <xf numFmtId="49" fontId="10" fillId="34" borderId="34" xfId="39" applyNumberFormat="1" applyFont="1" applyFill="1" applyBorder="1" applyAlignment="1">
      <alignment horizontal="center"/>
    </xf>
    <xf numFmtId="49" fontId="10" fillId="34" borderId="35" xfId="39" applyNumberFormat="1" applyFont="1" applyFill="1" applyBorder="1" applyAlignment="1">
      <alignment horizontal="center"/>
    </xf>
    <xf numFmtId="49" fontId="10" fillId="34" borderId="36" xfId="39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PageLayoutView="0" workbookViewId="0" topLeftCell="A1">
      <pane xSplit="1" ySplit="8" topLeftCell="B1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67" sqref="E167"/>
    </sheetView>
  </sheetViews>
  <sheetFormatPr defaultColWidth="9.00390625" defaultRowHeight="12.75"/>
  <cols>
    <col min="1" max="1" width="48.50390625" style="0" customWidth="1"/>
    <col min="2" max="2" width="14.625" style="1" customWidth="1"/>
    <col min="3" max="3" width="16.375" style="3" customWidth="1"/>
    <col min="4" max="4" width="15.625" style="3" customWidth="1"/>
    <col min="5" max="5" width="14.625" style="0" customWidth="1"/>
    <col min="6" max="6" width="15.625" style="0" customWidth="1"/>
    <col min="7" max="7" width="15.50390625" style="0" customWidth="1"/>
    <col min="8" max="8" width="9.125" style="5" customWidth="1"/>
  </cols>
  <sheetData>
    <row r="1" spans="4:8" ht="16.5" customHeight="1">
      <c r="D1" s="4"/>
      <c r="G1" s="7"/>
      <c r="H1" s="7" t="s">
        <v>79</v>
      </c>
    </row>
    <row r="2" spans="1:8" ht="22.5" customHeight="1">
      <c r="A2" s="181" t="s">
        <v>29</v>
      </c>
      <c r="B2" s="181"/>
      <c r="C2" s="181"/>
      <c r="D2" s="181"/>
      <c r="E2" s="181"/>
      <c r="F2" s="181"/>
      <c r="G2" s="181"/>
      <c r="H2" s="181"/>
    </row>
    <row r="3" spans="1:8" ht="22.5" customHeight="1">
      <c r="A3" s="181" t="s">
        <v>308</v>
      </c>
      <c r="B3" s="181"/>
      <c r="C3" s="181"/>
      <c r="D3" s="181"/>
      <c r="E3" s="181"/>
      <c r="F3" s="181"/>
      <c r="G3" s="181"/>
      <c r="H3" s="181"/>
    </row>
    <row r="4" spans="1:8" ht="14.25" customHeight="1">
      <c r="A4" s="182" t="s">
        <v>140</v>
      </c>
      <c r="B4" s="182"/>
      <c r="C4" s="182"/>
      <c r="D4" s="182"/>
      <c r="E4" s="182"/>
      <c r="F4" s="182"/>
      <c r="G4" s="182"/>
      <c r="H4" s="182"/>
    </row>
    <row r="5" spans="5:7" ht="12.75" customHeight="1" thickBot="1">
      <c r="E5" s="34"/>
      <c r="F5" s="34"/>
      <c r="G5" s="34"/>
    </row>
    <row r="6" spans="1:8" ht="16.5" customHeight="1">
      <c r="A6" s="183" t="s">
        <v>4</v>
      </c>
      <c r="B6" s="186" t="s">
        <v>270</v>
      </c>
      <c r="C6" s="187"/>
      <c r="D6" s="188"/>
      <c r="E6" s="189" t="s">
        <v>309</v>
      </c>
      <c r="F6" s="190"/>
      <c r="G6" s="191"/>
      <c r="H6" s="77" t="s">
        <v>80</v>
      </c>
    </row>
    <row r="7" spans="1:8" ht="12.75" customHeight="1">
      <c r="A7" s="184"/>
      <c r="B7" s="124" t="s">
        <v>0</v>
      </c>
      <c r="C7" s="36" t="s">
        <v>30</v>
      </c>
      <c r="D7" s="153" t="s">
        <v>31</v>
      </c>
      <c r="E7" s="124" t="s">
        <v>0</v>
      </c>
      <c r="F7" s="36" t="s">
        <v>30</v>
      </c>
      <c r="G7" s="153" t="s">
        <v>31</v>
      </c>
      <c r="H7" s="78" t="s">
        <v>311</v>
      </c>
    </row>
    <row r="8" spans="1:8" ht="12.75" customHeight="1" thickBot="1">
      <c r="A8" s="185"/>
      <c r="B8" s="125" t="s">
        <v>1</v>
      </c>
      <c r="C8" s="37" t="s">
        <v>1</v>
      </c>
      <c r="D8" s="154" t="s">
        <v>271</v>
      </c>
      <c r="E8" s="125" t="s">
        <v>1</v>
      </c>
      <c r="F8" s="37" t="s">
        <v>1</v>
      </c>
      <c r="G8" s="154" t="s">
        <v>310</v>
      </c>
      <c r="H8" s="79" t="s">
        <v>270</v>
      </c>
    </row>
    <row r="9" spans="1:8" ht="15" customHeight="1">
      <c r="A9" s="10" t="s">
        <v>5</v>
      </c>
      <c r="B9" s="126"/>
      <c r="C9" s="151"/>
      <c r="D9" s="155"/>
      <c r="E9" s="126"/>
      <c r="F9" s="151"/>
      <c r="G9" s="155"/>
      <c r="H9" s="73"/>
    </row>
    <row r="10" spans="1:8" ht="12.75" customHeight="1">
      <c r="A10" s="11" t="s">
        <v>239</v>
      </c>
      <c r="B10" s="76">
        <f aca="true" t="shared" si="0" ref="B10:G10">B12+B13+B14</f>
        <v>3575069</v>
      </c>
      <c r="C10" s="40">
        <f t="shared" si="0"/>
        <v>3995962.36</v>
      </c>
      <c r="D10" s="104">
        <f t="shared" si="0"/>
        <v>4284689.609999999</v>
      </c>
      <c r="E10" s="76">
        <f t="shared" si="0"/>
        <v>4012390</v>
      </c>
      <c r="F10" s="40">
        <f t="shared" si="0"/>
        <v>4327140.83</v>
      </c>
      <c r="G10" s="104">
        <f t="shared" si="0"/>
        <v>4584456.24</v>
      </c>
      <c r="H10" s="80">
        <f>G10/D10*100</f>
        <v>106.9962274350137</v>
      </c>
    </row>
    <row r="11" spans="1:8" ht="12.75" customHeight="1">
      <c r="A11" s="21" t="s">
        <v>2</v>
      </c>
      <c r="B11" s="76"/>
      <c r="C11" s="40"/>
      <c r="D11" s="104"/>
      <c r="E11" s="76"/>
      <c r="F11" s="40"/>
      <c r="G11" s="104"/>
      <c r="H11" s="80"/>
    </row>
    <row r="12" spans="1:8" ht="12.75" customHeight="1">
      <c r="A12" s="9" t="s">
        <v>209</v>
      </c>
      <c r="B12" s="127">
        <v>3574869</v>
      </c>
      <c r="C12" s="41">
        <v>3973571.07</v>
      </c>
      <c r="D12" s="110">
        <v>4260473.06</v>
      </c>
      <c r="E12" s="127">
        <v>4010000</v>
      </c>
      <c r="F12" s="41">
        <v>4305664.9</v>
      </c>
      <c r="G12" s="110">
        <v>4560482.98</v>
      </c>
      <c r="H12" s="73">
        <f>G12/D12*100</f>
        <v>107.0417044251889</v>
      </c>
    </row>
    <row r="13" spans="1:8" ht="12.75" customHeight="1">
      <c r="A13" s="9" t="s">
        <v>208</v>
      </c>
      <c r="B13" s="76"/>
      <c r="C13" s="41">
        <v>21194.74</v>
      </c>
      <c r="D13" s="110">
        <v>21194.74</v>
      </c>
      <c r="E13" s="76"/>
      <c r="F13" s="41">
        <v>19085.93</v>
      </c>
      <c r="G13" s="110">
        <v>19085.93</v>
      </c>
      <c r="H13" s="73">
        <f>G13/D13*100</f>
        <v>90.05031437045228</v>
      </c>
    </row>
    <row r="14" spans="1:8" ht="12.75" customHeight="1">
      <c r="A14" s="38" t="s">
        <v>272</v>
      </c>
      <c r="B14" s="127">
        <v>200</v>
      </c>
      <c r="C14" s="46">
        <v>1196.55</v>
      </c>
      <c r="D14" s="102">
        <v>3021.81</v>
      </c>
      <c r="E14" s="127">
        <v>2390</v>
      </c>
      <c r="F14" s="46">
        <v>2390</v>
      </c>
      <c r="G14" s="102">
        <v>4887.33</v>
      </c>
      <c r="H14" s="81">
        <f>G14/D14*100</f>
        <v>161.73518520357004</v>
      </c>
    </row>
    <row r="15" spans="1:8" ht="12.75" customHeight="1">
      <c r="A15" s="67" t="s">
        <v>240</v>
      </c>
      <c r="B15" s="128">
        <f aca="true" t="shared" si="1" ref="B15:G15">SUM(B17:B23)+B30</f>
        <v>226820.6</v>
      </c>
      <c r="C15" s="98">
        <f t="shared" si="1"/>
        <v>282604.26</v>
      </c>
      <c r="D15" s="103">
        <f t="shared" si="1"/>
        <v>288224.16000000003</v>
      </c>
      <c r="E15" s="128">
        <f t="shared" si="1"/>
        <v>207606.75</v>
      </c>
      <c r="F15" s="98">
        <f t="shared" si="1"/>
        <v>349990.15</v>
      </c>
      <c r="G15" s="103">
        <f t="shared" si="1"/>
        <v>375336.67</v>
      </c>
      <c r="H15" s="80">
        <f>G15/D15*100</f>
        <v>130.22387505613685</v>
      </c>
    </row>
    <row r="16" spans="1:8" ht="12.75" customHeight="1">
      <c r="A16" s="69" t="s">
        <v>210</v>
      </c>
      <c r="B16" s="128"/>
      <c r="C16" s="98"/>
      <c r="D16" s="104"/>
      <c r="E16" s="128"/>
      <c r="F16" s="98"/>
      <c r="G16" s="104"/>
      <c r="H16" s="68"/>
    </row>
    <row r="17" spans="1:8" ht="12.75" customHeight="1">
      <c r="A17" s="71" t="s">
        <v>211</v>
      </c>
      <c r="B17" s="129">
        <v>1500</v>
      </c>
      <c r="C17" s="99">
        <v>1500</v>
      </c>
      <c r="D17" s="102">
        <v>732.78</v>
      </c>
      <c r="E17" s="129">
        <v>200</v>
      </c>
      <c r="F17" s="99">
        <v>200</v>
      </c>
      <c r="G17" s="102">
        <v>5945.18</v>
      </c>
      <c r="H17" s="73">
        <f aca="true" t="shared" si="2" ref="H17:H36">G17/D17*100</f>
        <v>811.3185403531756</v>
      </c>
    </row>
    <row r="18" spans="1:8" ht="12.75" customHeight="1">
      <c r="A18" s="114" t="s">
        <v>314</v>
      </c>
      <c r="B18" s="129"/>
      <c r="C18" s="99">
        <v>6316.86</v>
      </c>
      <c r="D18" s="102">
        <f>5739.92+1540.94</f>
        <v>7280.860000000001</v>
      </c>
      <c r="E18" s="129"/>
      <c r="F18" s="99">
        <v>38649.81</v>
      </c>
      <c r="G18" s="102">
        <v>44514.99</v>
      </c>
      <c r="H18" s="73">
        <f t="shared" si="2"/>
        <v>611.3974173380616</v>
      </c>
    </row>
    <row r="19" spans="1:8" ht="12.75" customHeight="1">
      <c r="A19" s="71" t="s">
        <v>212</v>
      </c>
      <c r="B19" s="129">
        <v>45000</v>
      </c>
      <c r="C19" s="99">
        <v>45000</v>
      </c>
      <c r="D19" s="102">
        <v>29966.26</v>
      </c>
      <c r="E19" s="129">
        <v>30000</v>
      </c>
      <c r="F19" s="99">
        <v>30000</v>
      </c>
      <c r="G19" s="102">
        <v>30891.78</v>
      </c>
      <c r="H19" s="73">
        <f t="shared" si="2"/>
        <v>103.0885402449288</v>
      </c>
    </row>
    <row r="20" spans="1:8" ht="12.75" customHeight="1">
      <c r="A20" s="70" t="s">
        <v>312</v>
      </c>
      <c r="B20" s="129">
        <f>21583.8+40000</f>
        <v>61583.8</v>
      </c>
      <c r="C20" s="99">
        <f>22720.04+50350</f>
        <v>73070.04000000001</v>
      </c>
      <c r="D20" s="102">
        <f>22883.28+50350+8088.14</f>
        <v>81321.42</v>
      </c>
      <c r="E20" s="129">
        <v>79816.15</v>
      </c>
      <c r="F20" s="99">
        <v>105474.5</v>
      </c>
      <c r="G20" s="102">
        <v>107139.39</v>
      </c>
      <c r="H20" s="73">
        <f t="shared" si="2"/>
        <v>131.74805604722593</v>
      </c>
    </row>
    <row r="21" spans="1:8" ht="12.75" customHeight="1">
      <c r="A21" s="70" t="s">
        <v>315</v>
      </c>
      <c r="B21" s="129"/>
      <c r="C21" s="99">
        <v>4250</v>
      </c>
      <c r="D21" s="102">
        <v>4250</v>
      </c>
      <c r="E21" s="129"/>
      <c r="F21" s="99">
        <v>25500</v>
      </c>
      <c r="G21" s="102">
        <v>25500</v>
      </c>
      <c r="H21" s="73">
        <f>G21/D21*100</f>
        <v>600</v>
      </c>
    </row>
    <row r="22" spans="1:8" ht="12.75" customHeight="1">
      <c r="A22" s="70" t="s">
        <v>313</v>
      </c>
      <c r="B22" s="129"/>
      <c r="C22" s="99">
        <f>173.97+1232.13+513.86+764.9+1069.13+43.5+1396.19+7951.26</f>
        <v>13144.94</v>
      </c>
      <c r="D22" s="102">
        <f>181.36+995.94+28.7+5363.88+643.18+3038.98+2354.2+65.61+229.5+15+1769.36+158.9+8018.99</f>
        <v>22863.600000000002</v>
      </c>
      <c r="E22" s="129"/>
      <c r="F22" s="99">
        <v>12661.94</v>
      </c>
      <c r="G22" s="102">
        <v>21535.71</v>
      </c>
      <c r="H22" s="73">
        <f>G22/D22*100</f>
        <v>94.1921219755419</v>
      </c>
    </row>
    <row r="23" spans="1:8" ht="12.75" customHeight="1">
      <c r="A23" s="71" t="s">
        <v>213</v>
      </c>
      <c r="B23" s="129">
        <f aca="true" t="shared" si="3" ref="B23:G23">SUM(B24:B29)</f>
        <v>118736.8</v>
      </c>
      <c r="C23" s="99">
        <f t="shared" si="3"/>
        <v>115464.84</v>
      </c>
      <c r="D23" s="105">
        <f t="shared" si="3"/>
        <v>115464.84</v>
      </c>
      <c r="E23" s="129">
        <f t="shared" si="3"/>
        <v>97590.59999999999</v>
      </c>
      <c r="F23" s="99">
        <f t="shared" si="3"/>
        <v>100812.76000000001</v>
      </c>
      <c r="G23" s="105">
        <f t="shared" si="3"/>
        <v>100812.76000000001</v>
      </c>
      <c r="H23" s="73">
        <f t="shared" si="2"/>
        <v>87.31035352406846</v>
      </c>
    </row>
    <row r="24" spans="1:8" ht="12.75" customHeight="1">
      <c r="A24" s="71" t="s">
        <v>214</v>
      </c>
      <c r="B24" s="129">
        <v>42996</v>
      </c>
      <c r="C24" s="99">
        <v>44839.04</v>
      </c>
      <c r="D24" s="102">
        <v>44839.04</v>
      </c>
      <c r="E24" s="129">
        <v>38857.2</v>
      </c>
      <c r="F24" s="99">
        <v>42427.51</v>
      </c>
      <c r="G24" s="102">
        <v>42427.51</v>
      </c>
      <c r="H24" s="73">
        <f t="shared" si="2"/>
        <v>94.6218072465423</v>
      </c>
    </row>
    <row r="25" spans="1:8" ht="12.75" customHeight="1">
      <c r="A25" s="70" t="s">
        <v>215</v>
      </c>
      <c r="B25" s="129">
        <v>8354.5</v>
      </c>
      <c r="C25" s="99">
        <v>2341.4</v>
      </c>
      <c r="D25" s="102">
        <v>2341.4</v>
      </c>
      <c r="E25" s="129">
        <v>1004.6</v>
      </c>
      <c r="F25" s="99">
        <v>110.15</v>
      </c>
      <c r="G25" s="102">
        <v>110.15</v>
      </c>
      <c r="H25" s="73">
        <f t="shared" si="2"/>
        <v>4.704450328863073</v>
      </c>
    </row>
    <row r="26" spans="1:8" ht="12.75" customHeight="1">
      <c r="A26" s="71" t="s">
        <v>216</v>
      </c>
      <c r="B26" s="129">
        <v>22167</v>
      </c>
      <c r="C26" s="99">
        <v>23967</v>
      </c>
      <c r="D26" s="102">
        <v>23967</v>
      </c>
      <c r="E26" s="129">
        <v>18468</v>
      </c>
      <c r="F26" s="99">
        <v>18468</v>
      </c>
      <c r="G26" s="102">
        <v>18468</v>
      </c>
      <c r="H26" s="73">
        <f t="shared" si="2"/>
        <v>77.05595193390913</v>
      </c>
    </row>
    <row r="27" spans="1:8" ht="12.75" customHeight="1">
      <c r="A27" s="70" t="s">
        <v>217</v>
      </c>
      <c r="B27" s="129">
        <v>11173.3</v>
      </c>
      <c r="C27" s="99">
        <v>10319</v>
      </c>
      <c r="D27" s="102">
        <v>10319</v>
      </c>
      <c r="E27" s="129">
        <v>9053.1</v>
      </c>
      <c r="F27" s="99">
        <v>9541.8</v>
      </c>
      <c r="G27" s="102">
        <v>9541.8</v>
      </c>
      <c r="H27" s="73">
        <f t="shared" si="2"/>
        <v>92.4682624285299</v>
      </c>
    </row>
    <row r="28" spans="1:8" ht="12.75" customHeight="1">
      <c r="A28" s="70" t="s">
        <v>218</v>
      </c>
      <c r="B28" s="129">
        <v>33696</v>
      </c>
      <c r="C28" s="99">
        <v>33696</v>
      </c>
      <c r="D28" s="102">
        <v>33696</v>
      </c>
      <c r="E28" s="129">
        <v>29938.9</v>
      </c>
      <c r="F28" s="99">
        <v>29938.9</v>
      </c>
      <c r="G28" s="102">
        <v>29938.9</v>
      </c>
      <c r="H28" s="73">
        <f t="shared" si="2"/>
        <v>88.85001187084521</v>
      </c>
    </row>
    <row r="29" spans="1:8" ht="12.75" customHeight="1">
      <c r="A29" s="70" t="s">
        <v>273</v>
      </c>
      <c r="B29" s="129">
        <v>350</v>
      </c>
      <c r="C29" s="99">
        <v>302.4</v>
      </c>
      <c r="D29" s="102">
        <v>302.4</v>
      </c>
      <c r="E29" s="129">
        <v>268.8</v>
      </c>
      <c r="F29" s="99">
        <v>326.4</v>
      </c>
      <c r="G29" s="102">
        <v>326.4</v>
      </c>
      <c r="H29" s="73">
        <f t="shared" si="2"/>
        <v>107.93650793650794</v>
      </c>
    </row>
    <row r="30" spans="1:8" ht="12.75" customHeight="1">
      <c r="A30" s="38" t="s">
        <v>222</v>
      </c>
      <c r="B30" s="129"/>
      <c r="C30" s="99">
        <v>23857.58</v>
      </c>
      <c r="D30" s="102">
        <v>26344.4</v>
      </c>
      <c r="E30" s="129"/>
      <c r="F30" s="99">
        <v>36691.14</v>
      </c>
      <c r="G30" s="102">
        <v>38996.86</v>
      </c>
      <c r="H30" s="73">
        <f t="shared" si="2"/>
        <v>148.02713290110992</v>
      </c>
    </row>
    <row r="31" spans="1:8" ht="12.75" customHeight="1">
      <c r="A31" s="72" t="s">
        <v>241</v>
      </c>
      <c r="B31" s="130">
        <f aca="true" t="shared" si="4" ref="B31:G31">SUM(B33:B38)</f>
        <v>15000</v>
      </c>
      <c r="C31" s="100">
        <f t="shared" si="4"/>
        <v>15000</v>
      </c>
      <c r="D31" s="106">
        <f t="shared" si="4"/>
        <v>3676</v>
      </c>
      <c r="E31" s="130">
        <f t="shared" si="4"/>
        <v>16790</v>
      </c>
      <c r="F31" s="100">
        <f t="shared" si="4"/>
        <v>16790</v>
      </c>
      <c r="G31" s="106">
        <f t="shared" si="4"/>
        <v>2331.2799999999997</v>
      </c>
      <c r="H31" s="80">
        <f t="shared" si="2"/>
        <v>63.418933623503804</v>
      </c>
    </row>
    <row r="32" spans="1:8" ht="12.75" customHeight="1" hidden="1">
      <c r="A32" s="69" t="s">
        <v>210</v>
      </c>
      <c r="B32" s="129"/>
      <c r="C32" s="99"/>
      <c r="D32" s="102"/>
      <c r="E32" s="129"/>
      <c r="F32" s="99"/>
      <c r="G32" s="102"/>
      <c r="H32" s="73"/>
    </row>
    <row r="33" spans="1:8" ht="12.75" customHeight="1" hidden="1">
      <c r="A33" s="71" t="s">
        <v>219</v>
      </c>
      <c r="B33" s="129"/>
      <c r="C33" s="99">
        <v>430</v>
      </c>
      <c r="D33" s="102">
        <v>485.1</v>
      </c>
      <c r="E33" s="129"/>
      <c r="F33" s="99"/>
      <c r="G33" s="102"/>
      <c r="H33" s="73">
        <f t="shared" si="2"/>
        <v>0</v>
      </c>
    </row>
    <row r="34" spans="1:8" ht="12.75" customHeight="1" hidden="1">
      <c r="A34" s="70" t="s">
        <v>220</v>
      </c>
      <c r="B34" s="129"/>
      <c r="C34" s="99">
        <v>214.73</v>
      </c>
      <c r="D34" s="102">
        <v>379.8</v>
      </c>
      <c r="E34" s="129"/>
      <c r="F34" s="99"/>
      <c r="G34" s="102"/>
      <c r="H34" s="73">
        <f t="shared" si="2"/>
        <v>0</v>
      </c>
    </row>
    <row r="35" spans="1:8" ht="12.75" customHeight="1" hidden="1">
      <c r="A35" s="70" t="s">
        <v>101</v>
      </c>
      <c r="B35" s="129"/>
      <c r="C35" s="99"/>
      <c r="D35" s="102">
        <v>2800</v>
      </c>
      <c r="E35" s="129">
        <v>1790</v>
      </c>
      <c r="F35" s="99">
        <v>1790</v>
      </c>
      <c r="G35" s="102">
        <v>598.48</v>
      </c>
      <c r="H35" s="73">
        <f t="shared" si="2"/>
        <v>21.374285714285715</v>
      </c>
    </row>
    <row r="36" spans="1:8" ht="12.75" customHeight="1" hidden="1">
      <c r="A36" s="70" t="s">
        <v>281</v>
      </c>
      <c r="B36" s="129"/>
      <c r="C36" s="99"/>
      <c r="D36" s="102">
        <v>11.1</v>
      </c>
      <c r="E36" s="129"/>
      <c r="F36" s="99"/>
      <c r="G36" s="102"/>
      <c r="H36" s="73">
        <f t="shared" si="2"/>
        <v>0</v>
      </c>
    </row>
    <row r="37" spans="1:8" ht="12.75" customHeight="1" hidden="1">
      <c r="A37" s="70" t="s">
        <v>223</v>
      </c>
      <c r="B37" s="129">
        <v>15000</v>
      </c>
      <c r="C37" s="99">
        <v>14355.27</v>
      </c>
      <c r="D37" s="102">
        <v>0</v>
      </c>
      <c r="E37" s="129">
        <v>15000</v>
      </c>
      <c r="F37" s="99">
        <v>15000</v>
      </c>
      <c r="G37" s="102">
        <v>1732.8</v>
      </c>
      <c r="H37" s="74" t="s">
        <v>81</v>
      </c>
    </row>
    <row r="38" spans="1:8" ht="12.75" customHeight="1" hidden="1">
      <c r="A38" s="71" t="s">
        <v>221</v>
      </c>
      <c r="B38" s="129"/>
      <c r="C38" s="99"/>
      <c r="D38" s="102"/>
      <c r="E38" s="129"/>
      <c r="F38" s="99"/>
      <c r="G38" s="102"/>
      <c r="H38" s="74" t="s">
        <v>81</v>
      </c>
    </row>
    <row r="39" spans="1:8" ht="12.75" customHeight="1">
      <c r="A39" s="72" t="s">
        <v>242</v>
      </c>
      <c r="B39" s="129"/>
      <c r="C39" s="99"/>
      <c r="D39" s="102"/>
      <c r="E39" s="129"/>
      <c r="F39" s="99"/>
      <c r="G39" s="102"/>
      <c r="H39" s="74"/>
    </row>
    <row r="40" spans="1:8" ht="12.75" customHeight="1">
      <c r="A40" s="21" t="s">
        <v>2</v>
      </c>
      <c r="B40" s="129"/>
      <c r="C40" s="99"/>
      <c r="D40" s="102"/>
      <c r="E40" s="129"/>
      <c r="F40" s="99"/>
      <c r="G40" s="102"/>
      <c r="H40" s="74"/>
    </row>
    <row r="41" spans="1:8" ht="12.75" customHeight="1">
      <c r="A41" s="11" t="s">
        <v>102</v>
      </c>
      <c r="B41" s="76">
        <f aca="true" t="shared" si="5" ref="B41:G41">SUM(B43:B64)</f>
        <v>79947.4</v>
      </c>
      <c r="C41" s="40">
        <f t="shared" si="5"/>
        <v>6765979.0200000005</v>
      </c>
      <c r="D41" s="104">
        <f t="shared" si="5"/>
        <v>6765979.0200000005</v>
      </c>
      <c r="E41" s="76">
        <f t="shared" si="5"/>
        <v>83932.3</v>
      </c>
      <c r="F41" s="40">
        <f t="shared" si="5"/>
        <v>7720691.29</v>
      </c>
      <c r="G41" s="104">
        <f t="shared" si="5"/>
        <v>7720691.29</v>
      </c>
      <c r="H41" s="80">
        <f>G41/D41*100</f>
        <v>114.11048226986668</v>
      </c>
    </row>
    <row r="42" spans="1:8" ht="10.5" customHeight="1">
      <c r="A42" s="13" t="s">
        <v>2</v>
      </c>
      <c r="B42" s="116"/>
      <c r="C42" s="42"/>
      <c r="D42" s="107"/>
      <c r="E42" s="116"/>
      <c r="F42" s="42"/>
      <c r="G42" s="107"/>
      <c r="H42" s="73"/>
    </row>
    <row r="43" spans="1:8" ht="12.75" customHeight="1">
      <c r="A43" s="9" t="s">
        <v>137</v>
      </c>
      <c r="B43" s="116">
        <v>79697.4</v>
      </c>
      <c r="C43" s="42">
        <v>79697.4</v>
      </c>
      <c r="D43" s="107">
        <v>79697.4</v>
      </c>
      <c r="E43" s="116">
        <v>83682.3</v>
      </c>
      <c r="F43" s="42">
        <v>83682.3</v>
      </c>
      <c r="G43" s="107">
        <v>83682.3</v>
      </c>
      <c r="H43" s="73">
        <f>G43/D43*100</f>
        <v>105.00003764238232</v>
      </c>
    </row>
    <row r="44" spans="1:8" ht="12.75" customHeight="1">
      <c r="A44" s="9" t="s">
        <v>23</v>
      </c>
      <c r="B44" s="116"/>
      <c r="C44" s="42">
        <v>2029.88</v>
      </c>
      <c r="D44" s="107">
        <v>2029.88</v>
      </c>
      <c r="E44" s="116"/>
      <c r="F44" s="42">
        <v>1713.77</v>
      </c>
      <c r="G44" s="107">
        <v>1713.77</v>
      </c>
      <c r="H44" s="73">
        <f aca="true" t="shared" si="6" ref="H44:H68">G44/D44*100</f>
        <v>84.42715825566043</v>
      </c>
    </row>
    <row r="45" spans="1:8" ht="12.75" customHeight="1" thickBot="1">
      <c r="A45" s="19" t="s">
        <v>46</v>
      </c>
      <c r="B45" s="138"/>
      <c r="C45" s="44">
        <v>5602352.8</v>
      </c>
      <c r="D45" s="160">
        <v>5602352.8</v>
      </c>
      <c r="E45" s="138"/>
      <c r="F45" s="44">
        <v>6297281.1</v>
      </c>
      <c r="G45" s="160">
        <v>6297281.1</v>
      </c>
      <c r="H45" s="75">
        <f t="shared" si="6"/>
        <v>112.40422238313874</v>
      </c>
    </row>
    <row r="46" spans="1:8" ht="12.75" customHeight="1">
      <c r="A46" s="9" t="s">
        <v>51</v>
      </c>
      <c r="B46" s="116"/>
      <c r="C46" s="42">
        <v>1735</v>
      </c>
      <c r="D46" s="107">
        <v>1735</v>
      </c>
      <c r="E46" s="116"/>
      <c r="F46" s="42">
        <v>1398</v>
      </c>
      <c r="G46" s="107">
        <v>1398</v>
      </c>
      <c r="H46" s="73">
        <f t="shared" si="6"/>
        <v>80.57636887608069</v>
      </c>
    </row>
    <row r="47" spans="1:8" ht="12.75" customHeight="1">
      <c r="A47" s="9" t="s">
        <v>55</v>
      </c>
      <c r="B47" s="116"/>
      <c r="C47" s="42">
        <v>22541.83</v>
      </c>
      <c r="D47" s="107">
        <v>22541.83</v>
      </c>
      <c r="E47" s="116"/>
      <c r="F47" s="42">
        <v>3530.89</v>
      </c>
      <c r="G47" s="107">
        <v>3530.89</v>
      </c>
      <c r="H47" s="73">
        <f t="shared" si="6"/>
        <v>15.663723841409501</v>
      </c>
    </row>
    <row r="48" spans="1:8" ht="12.75" customHeight="1">
      <c r="A48" s="9" t="s">
        <v>66</v>
      </c>
      <c r="B48" s="116"/>
      <c r="C48" s="42">
        <v>742854.44</v>
      </c>
      <c r="D48" s="107">
        <v>742854.44</v>
      </c>
      <c r="E48" s="116"/>
      <c r="F48" s="42">
        <v>957703.67</v>
      </c>
      <c r="G48" s="107">
        <v>957703.67</v>
      </c>
      <c r="H48" s="73">
        <f t="shared" si="6"/>
        <v>128.92211696277943</v>
      </c>
    </row>
    <row r="49" spans="1:8" ht="12.75" customHeight="1">
      <c r="A49" s="9" t="s">
        <v>85</v>
      </c>
      <c r="B49" s="116"/>
      <c r="C49" s="42">
        <v>3213.04</v>
      </c>
      <c r="D49" s="107">
        <v>3213.04</v>
      </c>
      <c r="E49" s="116"/>
      <c r="F49" s="42">
        <v>3119.33</v>
      </c>
      <c r="G49" s="107">
        <v>3119.34</v>
      </c>
      <c r="H49" s="73">
        <f>G49/D49*100</f>
        <v>97.08375868336529</v>
      </c>
    </row>
    <row r="50" spans="1:8" ht="12.75" customHeight="1">
      <c r="A50" s="9" t="s">
        <v>144</v>
      </c>
      <c r="B50" s="116"/>
      <c r="C50" s="42">
        <v>6392.53</v>
      </c>
      <c r="D50" s="107">
        <v>6392.53</v>
      </c>
      <c r="E50" s="116"/>
      <c r="F50" s="42">
        <v>4148.07</v>
      </c>
      <c r="G50" s="107">
        <v>4148.07</v>
      </c>
      <c r="H50" s="73">
        <f>G50/D50*100</f>
        <v>64.8893317669217</v>
      </c>
    </row>
    <row r="51" spans="1:8" ht="12.75" customHeight="1">
      <c r="A51" s="9" t="s">
        <v>118</v>
      </c>
      <c r="B51" s="116"/>
      <c r="C51" s="42">
        <v>288</v>
      </c>
      <c r="D51" s="107">
        <v>288</v>
      </c>
      <c r="E51" s="116"/>
      <c r="F51" s="42">
        <v>224</v>
      </c>
      <c r="G51" s="107">
        <v>224</v>
      </c>
      <c r="H51" s="73">
        <f t="shared" si="6"/>
        <v>77.77777777777779</v>
      </c>
    </row>
    <row r="52" spans="1:8" ht="12.75" customHeight="1">
      <c r="A52" s="9" t="s">
        <v>282</v>
      </c>
      <c r="B52" s="116"/>
      <c r="C52" s="42">
        <v>225.63</v>
      </c>
      <c r="D52" s="107">
        <v>225.63</v>
      </c>
      <c r="E52" s="116"/>
      <c r="F52" s="42">
        <v>137</v>
      </c>
      <c r="G52" s="107">
        <v>137</v>
      </c>
      <c r="H52" s="73">
        <f t="shared" si="6"/>
        <v>60.718876035988124</v>
      </c>
    </row>
    <row r="53" spans="1:8" ht="12.75" customHeight="1">
      <c r="A53" s="9" t="s">
        <v>130</v>
      </c>
      <c r="B53" s="116"/>
      <c r="C53" s="42">
        <v>268513.86</v>
      </c>
      <c r="D53" s="107">
        <v>268513.86</v>
      </c>
      <c r="E53" s="116"/>
      <c r="F53" s="42">
        <v>270393.45</v>
      </c>
      <c r="G53" s="107">
        <v>270393.45</v>
      </c>
      <c r="H53" s="73">
        <f t="shared" si="6"/>
        <v>100.69999738560982</v>
      </c>
    </row>
    <row r="54" spans="1:8" ht="12.75" customHeight="1" hidden="1">
      <c r="A54" s="9" t="s">
        <v>87</v>
      </c>
      <c r="B54" s="116"/>
      <c r="C54" s="42"/>
      <c r="D54" s="107"/>
      <c r="E54" s="116"/>
      <c r="F54" s="42"/>
      <c r="G54" s="107"/>
      <c r="H54" s="73" t="e">
        <f t="shared" si="6"/>
        <v>#DIV/0!</v>
      </c>
    </row>
    <row r="55" spans="1:8" ht="12.75" customHeight="1" hidden="1">
      <c r="A55" s="9" t="s">
        <v>145</v>
      </c>
      <c r="B55" s="116"/>
      <c r="C55" s="42"/>
      <c r="D55" s="107"/>
      <c r="E55" s="116"/>
      <c r="F55" s="42"/>
      <c r="G55" s="107"/>
      <c r="H55" s="73" t="e">
        <f t="shared" si="6"/>
        <v>#DIV/0!</v>
      </c>
    </row>
    <row r="56" spans="1:8" ht="12.75" customHeight="1">
      <c r="A56" s="9" t="s">
        <v>60</v>
      </c>
      <c r="B56" s="116"/>
      <c r="C56" s="42">
        <v>33430</v>
      </c>
      <c r="D56" s="107">
        <v>33430</v>
      </c>
      <c r="E56" s="116"/>
      <c r="F56" s="42">
        <v>84000</v>
      </c>
      <c r="G56" s="107">
        <v>84000</v>
      </c>
      <c r="H56" s="73">
        <f t="shared" si="6"/>
        <v>251.27131319174393</v>
      </c>
    </row>
    <row r="57" spans="1:8" ht="12.75" customHeight="1">
      <c r="A57" s="9" t="s">
        <v>68</v>
      </c>
      <c r="B57" s="116"/>
      <c r="C57" s="42">
        <v>507.54</v>
      </c>
      <c r="D57" s="107">
        <v>507.54</v>
      </c>
      <c r="E57" s="116"/>
      <c r="F57" s="42">
        <v>6159.05</v>
      </c>
      <c r="G57" s="107">
        <v>6159.04</v>
      </c>
      <c r="H57" s="74" t="s">
        <v>81</v>
      </c>
    </row>
    <row r="58" spans="1:8" ht="12.75" customHeight="1" hidden="1">
      <c r="A58" s="9" t="s">
        <v>69</v>
      </c>
      <c r="B58" s="116"/>
      <c r="C58" s="42"/>
      <c r="D58" s="108"/>
      <c r="E58" s="116"/>
      <c r="F58" s="42"/>
      <c r="G58" s="108"/>
      <c r="H58" s="73" t="e">
        <f t="shared" si="6"/>
        <v>#DIV/0!</v>
      </c>
    </row>
    <row r="59" spans="1:8" ht="12.75" customHeight="1">
      <c r="A59" s="9" t="s">
        <v>84</v>
      </c>
      <c r="B59" s="116"/>
      <c r="C59" s="42">
        <v>322.2</v>
      </c>
      <c r="D59" s="107">
        <v>322.2</v>
      </c>
      <c r="E59" s="116"/>
      <c r="F59" s="42">
        <v>376</v>
      </c>
      <c r="G59" s="107">
        <v>376</v>
      </c>
      <c r="H59" s="73">
        <f t="shared" si="6"/>
        <v>116.69770328988207</v>
      </c>
    </row>
    <row r="60" spans="1:8" ht="12.75" customHeight="1" hidden="1">
      <c r="A60" s="9" t="s">
        <v>24</v>
      </c>
      <c r="B60" s="116"/>
      <c r="C60" s="42"/>
      <c r="D60" s="107"/>
      <c r="E60" s="116"/>
      <c r="F60" s="42"/>
      <c r="G60" s="107"/>
      <c r="H60" s="73" t="e">
        <f t="shared" si="6"/>
        <v>#DIV/0!</v>
      </c>
    </row>
    <row r="61" spans="1:8" ht="12.75" customHeight="1" hidden="1">
      <c r="A61" s="9" t="s">
        <v>70</v>
      </c>
      <c r="B61" s="116"/>
      <c r="C61" s="42"/>
      <c r="D61" s="107"/>
      <c r="E61" s="116"/>
      <c r="F61" s="42"/>
      <c r="G61" s="107"/>
      <c r="H61" s="73" t="e">
        <f t="shared" si="6"/>
        <v>#DIV/0!</v>
      </c>
    </row>
    <row r="62" spans="1:8" ht="12.75" customHeight="1" hidden="1">
      <c r="A62" s="9" t="s">
        <v>61</v>
      </c>
      <c r="B62" s="116"/>
      <c r="C62" s="42"/>
      <c r="D62" s="107"/>
      <c r="E62" s="116"/>
      <c r="F62" s="42"/>
      <c r="G62" s="107"/>
      <c r="H62" s="73" t="e">
        <f t="shared" si="6"/>
        <v>#DIV/0!</v>
      </c>
    </row>
    <row r="63" spans="1:8" ht="12.75" customHeight="1">
      <c r="A63" s="9" t="s">
        <v>243</v>
      </c>
      <c r="B63" s="116">
        <v>250</v>
      </c>
      <c r="C63" s="42">
        <v>1874.87</v>
      </c>
      <c r="D63" s="107">
        <v>1874.87</v>
      </c>
      <c r="E63" s="116">
        <v>250</v>
      </c>
      <c r="F63" s="42">
        <v>2066.75</v>
      </c>
      <c r="G63" s="107">
        <v>2066.75</v>
      </c>
      <c r="H63" s="73">
        <f t="shared" si="6"/>
        <v>110.23430957879748</v>
      </c>
    </row>
    <row r="64" spans="1:8" ht="12.75" customHeight="1">
      <c r="A64" s="9" t="s">
        <v>70</v>
      </c>
      <c r="B64" s="116"/>
      <c r="C64" s="42"/>
      <c r="D64" s="107"/>
      <c r="E64" s="116"/>
      <c r="F64" s="42">
        <v>4757.91</v>
      </c>
      <c r="G64" s="107">
        <v>4757.91</v>
      </c>
      <c r="H64" s="74" t="s">
        <v>81</v>
      </c>
    </row>
    <row r="65" spans="1:8" ht="12.75" customHeight="1" hidden="1">
      <c r="A65" s="14" t="s">
        <v>138</v>
      </c>
      <c r="B65" s="131">
        <f aca="true" t="shared" si="7" ref="B65:G65">SUM(B67:B69)</f>
        <v>0</v>
      </c>
      <c r="C65" s="43">
        <f t="shared" si="7"/>
        <v>0</v>
      </c>
      <c r="D65" s="109">
        <f t="shared" si="7"/>
        <v>0</v>
      </c>
      <c r="E65" s="131">
        <f t="shared" si="7"/>
        <v>0</v>
      </c>
      <c r="F65" s="43">
        <f t="shared" si="7"/>
        <v>0</v>
      </c>
      <c r="G65" s="109">
        <f t="shared" si="7"/>
        <v>0</v>
      </c>
      <c r="H65" s="74" t="s">
        <v>81</v>
      </c>
    </row>
    <row r="66" spans="1:8" ht="10.5" customHeight="1" hidden="1">
      <c r="A66" s="13" t="s">
        <v>2</v>
      </c>
      <c r="B66" s="116"/>
      <c r="C66" s="42"/>
      <c r="D66" s="107"/>
      <c r="E66" s="116"/>
      <c r="F66" s="42"/>
      <c r="G66" s="107"/>
      <c r="H66" s="73"/>
    </row>
    <row r="67" spans="1:8" ht="12.75" customHeight="1" hidden="1">
      <c r="A67" s="9" t="s">
        <v>67</v>
      </c>
      <c r="B67" s="116"/>
      <c r="C67" s="42"/>
      <c r="D67" s="107"/>
      <c r="E67" s="116"/>
      <c r="F67" s="42"/>
      <c r="G67" s="107"/>
      <c r="H67" s="73" t="e">
        <f t="shared" si="6"/>
        <v>#DIV/0!</v>
      </c>
    </row>
    <row r="68" spans="1:8" ht="12.75" customHeight="1" hidden="1">
      <c r="A68" s="9" t="s">
        <v>86</v>
      </c>
      <c r="B68" s="116"/>
      <c r="C68" s="42"/>
      <c r="D68" s="110"/>
      <c r="E68" s="116"/>
      <c r="F68" s="42"/>
      <c r="G68" s="110"/>
      <c r="H68" s="73" t="e">
        <f t="shared" si="6"/>
        <v>#DIV/0!</v>
      </c>
    </row>
    <row r="69" spans="1:8" ht="12.75" customHeight="1" hidden="1">
      <c r="A69" s="9" t="s">
        <v>101</v>
      </c>
      <c r="B69" s="116"/>
      <c r="C69" s="42"/>
      <c r="D69" s="107"/>
      <c r="E69" s="116"/>
      <c r="F69" s="42"/>
      <c r="G69" s="107"/>
      <c r="H69" s="74" t="s">
        <v>81</v>
      </c>
    </row>
    <row r="70" spans="1:8" ht="12.75" customHeight="1">
      <c r="A70" s="14" t="s">
        <v>103</v>
      </c>
      <c r="B70" s="131">
        <f aca="true" t="shared" si="8" ref="B70:G70">SUM(B72:B88)</f>
        <v>0</v>
      </c>
      <c r="C70" s="43">
        <f t="shared" si="8"/>
        <v>825646.3</v>
      </c>
      <c r="D70" s="109">
        <f t="shared" si="8"/>
        <v>825646.3</v>
      </c>
      <c r="E70" s="131">
        <f t="shared" si="8"/>
        <v>0</v>
      </c>
      <c r="F70" s="43">
        <f t="shared" si="8"/>
        <v>942038.47</v>
      </c>
      <c r="G70" s="109">
        <f t="shared" si="8"/>
        <v>942038.47</v>
      </c>
      <c r="H70" s="80">
        <f>G70/D70*100</f>
        <v>114.09709823686</v>
      </c>
    </row>
    <row r="71" spans="1:8" ht="10.5" customHeight="1">
      <c r="A71" s="13" t="s">
        <v>2</v>
      </c>
      <c r="B71" s="116"/>
      <c r="C71" s="42"/>
      <c r="D71" s="107"/>
      <c r="E71" s="116"/>
      <c r="F71" s="42"/>
      <c r="G71" s="107"/>
      <c r="H71" s="73"/>
    </row>
    <row r="72" spans="1:8" ht="12.75" customHeight="1">
      <c r="A72" s="9" t="s">
        <v>87</v>
      </c>
      <c r="B72" s="116"/>
      <c r="C72" s="42">
        <v>40671.19</v>
      </c>
      <c r="D72" s="107">
        <v>40671.19</v>
      </c>
      <c r="E72" s="116"/>
      <c r="F72" s="42">
        <v>36025.23</v>
      </c>
      <c r="G72" s="107">
        <v>36025.23</v>
      </c>
      <c r="H72" s="73">
        <f aca="true" t="shared" si="9" ref="H72:H80">G72/D72*100</f>
        <v>88.57677879599785</v>
      </c>
    </row>
    <row r="73" spans="1:8" ht="12.75" customHeight="1">
      <c r="A73" s="9" t="s">
        <v>46</v>
      </c>
      <c r="B73" s="116"/>
      <c r="C73" s="42">
        <v>342.16</v>
      </c>
      <c r="D73" s="107">
        <v>342.16</v>
      </c>
      <c r="E73" s="116"/>
      <c r="F73" s="42">
        <v>9859.64</v>
      </c>
      <c r="G73" s="107">
        <v>9859.64</v>
      </c>
      <c r="H73" s="74" t="s">
        <v>81</v>
      </c>
    </row>
    <row r="74" spans="1:8" ht="12.75" customHeight="1">
      <c r="A74" s="9" t="s">
        <v>66</v>
      </c>
      <c r="B74" s="116"/>
      <c r="C74" s="42">
        <v>14241.49</v>
      </c>
      <c r="D74" s="107">
        <v>14241.49</v>
      </c>
      <c r="E74" s="116"/>
      <c r="F74" s="42">
        <v>19964.25</v>
      </c>
      <c r="G74" s="107">
        <v>19964.25</v>
      </c>
      <c r="H74" s="73">
        <f t="shared" si="9"/>
        <v>140.1837167318869</v>
      </c>
    </row>
    <row r="75" spans="1:8" ht="12.75" customHeight="1">
      <c r="A75" s="9" t="s">
        <v>85</v>
      </c>
      <c r="B75" s="116"/>
      <c r="C75" s="42">
        <v>305004.07</v>
      </c>
      <c r="D75" s="107">
        <v>305004.07</v>
      </c>
      <c r="E75" s="116"/>
      <c r="F75" s="42">
        <v>541500.95</v>
      </c>
      <c r="G75" s="107">
        <v>541500.95</v>
      </c>
      <c r="H75" s="73">
        <f t="shared" si="9"/>
        <v>177.53892595597165</v>
      </c>
    </row>
    <row r="76" spans="1:8" ht="12.75" customHeight="1">
      <c r="A76" s="9" t="s">
        <v>51</v>
      </c>
      <c r="B76" s="116"/>
      <c r="C76" s="42"/>
      <c r="D76" s="107"/>
      <c r="E76" s="116"/>
      <c r="F76" s="42">
        <v>308</v>
      </c>
      <c r="G76" s="107">
        <v>308</v>
      </c>
      <c r="H76" s="74" t="s">
        <v>81</v>
      </c>
    </row>
    <row r="77" spans="1:8" ht="12.75" customHeight="1">
      <c r="A77" s="9" t="s">
        <v>55</v>
      </c>
      <c r="B77" s="116"/>
      <c r="C77" s="42">
        <v>12535.4</v>
      </c>
      <c r="D77" s="107">
        <v>12535.4</v>
      </c>
      <c r="E77" s="116"/>
      <c r="F77" s="42"/>
      <c r="G77" s="107"/>
      <c r="H77" s="74" t="s">
        <v>81</v>
      </c>
    </row>
    <row r="78" spans="1:8" ht="12.75" customHeight="1">
      <c r="A78" s="9" t="s">
        <v>144</v>
      </c>
      <c r="B78" s="116"/>
      <c r="C78" s="42">
        <v>194478.17</v>
      </c>
      <c r="D78" s="107">
        <v>194478.17</v>
      </c>
      <c r="E78" s="116"/>
      <c r="F78" s="42">
        <v>69787.19</v>
      </c>
      <c r="G78" s="107">
        <v>69787.19</v>
      </c>
      <c r="H78" s="73">
        <f t="shared" si="9"/>
        <v>35.88433087374279</v>
      </c>
    </row>
    <row r="79" spans="1:8" ht="12.75" customHeight="1" hidden="1">
      <c r="A79" s="9" t="s">
        <v>244</v>
      </c>
      <c r="B79" s="116"/>
      <c r="C79" s="42"/>
      <c r="D79" s="107"/>
      <c r="E79" s="116"/>
      <c r="F79" s="42"/>
      <c r="G79" s="107"/>
      <c r="H79" s="73" t="e">
        <f t="shared" si="9"/>
        <v>#DIV/0!</v>
      </c>
    </row>
    <row r="80" spans="1:8" ht="12.75" customHeight="1">
      <c r="A80" s="9" t="s">
        <v>282</v>
      </c>
      <c r="B80" s="116"/>
      <c r="C80" s="42">
        <v>3314.94</v>
      </c>
      <c r="D80" s="107">
        <v>3314.94</v>
      </c>
      <c r="E80" s="116"/>
      <c r="F80" s="42">
        <v>4821.6</v>
      </c>
      <c r="G80" s="107">
        <v>4821.6</v>
      </c>
      <c r="H80" s="73">
        <f t="shared" si="9"/>
        <v>145.45059639088493</v>
      </c>
    </row>
    <row r="81" spans="1:8" ht="12.75" customHeight="1">
      <c r="A81" s="9" t="s">
        <v>119</v>
      </c>
      <c r="B81" s="116"/>
      <c r="C81" s="42">
        <v>191544.05</v>
      </c>
      <c r="D81" s="107">
        <v>191544.05</v>
      </c>
      <c r="E81" s="116"/>
      <c r="F81" s="42">
        <v>179448.39</v>
      </c>
      <c r="G81" s="107">
        <v>179448.39</v>
      </c>
      <c r="H81" s="73">
        <f>G81/D81*100</f>
        <v>93.68518103277029</v>
      </c>
    </row>
    <row r="82" spans="1:8" ht="12.75" customHeight="1">
      <c r="A82" s="9" t="s">
        <v>68</v>
      </c>
      <c r="B82" s="116"/>
      <c r="C82" s="42"/>
      <c r="D82" s="107"/>
      <c r="E82" s="116"/>
      <c r="F82" s="42">
        <v>16930.35</v>
      </c>
      <c r="G82" s="107">
        <v>16930.35</v>
      </c>
      <c r="H82" s="74" t="s">
        <v>81</v>
      </c>
    </row>
    <row r="83" spans="1:8" ht="12.75" customHeight="1">
      <c r="A83" s="9" t="s">
        <v>23</v>
      </c>
      <c r="B83" s="116"/>
      <c r="C83" s="42">
        <v>2598.55</v>
      </c>
      <c r="D83" s="107">
        <v>2598.55</v>
      </c>
      <c r="E83" s="116"/>
      <c r="F83" s="42">
        <v>39775.03</v>
      </c>
      <c r="G83" s="107">
        <v>39775.03</v>
      </c>
      <c r="H83" s="74" t="s">
        <v>81</v>
      </c>
    </row>
    <row r="84" spans="1:8" ht="12.75" customHeight="1" hidden="1">
      <c r="A84" s="9" t="s">
        <v>148</v>
      </c>
      <c r="B84" s="116"/>
      <c r="C84" s="42"/>
      <c r="D84" s="107"/>
      <c r="E84" s="116"/>
      <c r="F84" s="42"/>
      <c r="G84" s="107"/>
      <c r="H84" s="74" t="s">
        <v>81</v>
      </c>
    </row>
    <row r="85" spans="1:8" ht="12.75" customHeight="1">
      <c r="A85" s="9" t="s">
        <v>59</v>
      </c>
      <c r="B85" s="116"/>
      <c r="C85" s="42">
        <v>60916.28</v>
      </c>
      <c r="D85" s="107">
        <v>60916.28</v>
      </c>
      <c r="E85" s="116"/>
      <c r="F85" s="42"/>
      <c r="G85" s="107"/>
      <c r="H85" s="74" t="s">
        <v>81</v>
      </c>
    </row>
    <row r="86" spans="1:8" ht="12.75" customHeight="1">
      <c r="A86" s="9" t="s">
        <v>70</v>
      </c>
      <c r="B86" s="116"/>
      <c r="C86" s="42"/>
      <c r="D86" s="107"/>
      <c r="E86" s="116"/>
      <c r="F86" s="42">
        <v>23617.84</v>
      </c>
      <c r="G86" s="107">
        <v>23617.84</v>
      </c>
      <c r="H86" s="74" t="s">
        <v>81</v>
      </c>
    </row>
    <row r="87" spans="1:8" ht="12.75" customHeight="1" hidden="1">
      <c r="A87" s="9" t="s">
        <v>61</v>
      </c>
      <c r="B87" s="116"/>
      <c r="C87" s="42"/>
      <c r="D87" s="107"/>
      <c r="E87" s="116"/>
      <c r="F87" s="42"/>
      <c r="G87" s="107"/>
      <c r="H87" s="74" t="s">
        <v>81</v>
      </c>
    </row>
    <row r="88" spans="1:8" ht="12.75" customHeight="1" hidden="1">
      <c r="A88" s="9" t="s">
        <v>25</v>
      </c>
      <c r="B88" s="116"/>
      <c r="C88" s="42"/>
      <c r="D88" s="107"/>
      <c r="E88" s="116"/>
      <c r="F88" s="42"/>
      <c r="G88" s="107"/>
      <c r="H88" s="74" t="s">
        <v>81</v>
      </c>
    </row>
    <row r="89" spans="1:8" ht="12.75" customHeight="1" hidden="1">
      <c r="A89" s="14" t="s">
        <v>104</v>
      </c>
      <c r="B89" s="131">
        <f aca="true" t="shared" si="10" ref="B89:G89">SUM(B91:B96)</f>
        <v>0</v>
      </c>
      <c r="C89" s="43">
        <f t="shared" si="10"/>
        <v>0</v>
      </c>
      <c r="D89" s="109">
        <f t="shared" si="10"/>
        <v>0</v>
      </c>
      <c r="E89" s="131">
        <f t="shared" si="10"/>
        <v>0</v>
      </c>
      <c r="F89" s="43">
        <f t="shared" si="10"/>
        <v>0</v>
      </c>
      <c r="G89" s="109">
        <f t="shared" si="10"/>
        <v>0</v>
      </c>
      <c r="H89" s="82" t="s">
        <v>81</v>
      </c>
    </row>
    <row r="90" spans="1:8" ht="10.5" customHeight="1" hidden="1">
      <c r="A90" s="13" t="s">
        <v>2</v>
      </c>
      <c r="B90" s="116"/>
      <c r="C90" s="42"/>
      <c r="D90" s="109"/>
      <c r="E90" s="116"/>
      <c r="F90" s="42"/>
      <c r="G90" s="109"/>
      <c r="H90" s="73"/>
    </row>
    <row r="91" spans="1:8" ht="12.75" customHeight="1" hidden="1">
      <c r="A91" s="14" t="s">
        <v>57</v>
      </c>
      <c r="B91" s="116"/>
      <c r="C91" s="42"/>
      <c r="D91" s="110"/>
      <c r="E91" s="116"/>
      <c r="F91" s="42"/>
      <c r="G91" s="110"/>
      <c r="H91" s="74" t="s">
        <v>81</v>
      </c>
    </row>
    <row r="92" spans="1:8" ht="12.75" customHeight="1" hidden="1">
      <c r="A92" s="38" t="s">
        <v>159</v>
      </c>
      <c r="B92" s="116"/>
      <c r="C92" s="42"/>
      <c r="D92" s="110"/>
      <c r="E92" s="116"/>
      <c r="F92" s="42"/>
      <c r="G92" s="110"/>
      <c r="H92" s="74" t="s">
        <v>81</v>
      </c>
    </row>
    <row r="93" spans="1:8" ht="12.75" customHeight="1" hidden="1">
      <c r="A93" s="9" t="s">
        <v>120</v>
      </c>
      <c r="B93" s="116"/>
      <c r="C93" s="42"/>
      <c r="D93" s="110"/>
      <c r="E93" s="116"/>
      <c r="F93" s="42"/>
      <c r="G93" s="110"/>
      <c r="H93" s="74" t="s">
        <v>81</v>
      </c>
    </row>
    <row r="94" spans="1:8" ht="12.75" customHeight="1" hidden="1">
      <c r="A94" s="12" t="s">
        <v>58</v>
      </c>
      <c r="B94" s="117"/>
      <c r="C94" s="41"/>
      <c r="D94" s="110"/>
      <c r="E94" s="117"/>
      <c r="F94" s="41"/>
      <c r="G94" s="110"/>
      <c r="H94" s="74" t="s">
        <v>81</v>
      </c>
    </row>
    <row r="95" spans="1:8" ht="12.75" customHeight="1" hidden="1">
      <c r="A95" s="12" t="s">
        <v>71</v>
      </c>
      <c r="B95" s="117"/>
      <c r="C95" s="41"/>
      <c r="D95" s="110"/>
      <c r="E95" s="117"/>
      <c r="F95" s="41"/>
      <c r="G95" s="110"/>
      <c r="H95" s="74" t="s">
        <v>81</v>
      </c>
    </row>
    <row r="96" spans="1:8" ht="12.75" customHeight="1" hidden="1">
      <c r="A96" s="9" t="s">
        <v>160</v>
      </c>
      <c r="B96" s="117"/>
      <c r="C96" s="41"/>
      <c r="D96" s="110"/>
      <c r="E96" s="117"/>
      <c r="F96" s="41"/>
      <c r="G96" s="110"/>
      <c r="H96" s="74" t="s">
        <v>81</v>
      </c>
    </row>
    <row r="97" spans="1:8" ht="21.75" customHeight="1" thickBot="1">
      <c r="A97" s="15" t="s">
        <v>3</v>
      </c>
      <c r="B97" s="132">
        <f aca="true" t="shared" si="11" ref="B97:G97">B10+B15+B31+B41+B65+B89+B70</f>
        <v>3896837</v>
      </c>
      <c r="C97" s="101">
        <f t="shared" si="11"/>
        <v>11885191.940000001</v>
      </c>
      <c r="D97" s="111">
        <f t="shared" si="11"/>
        <v>12168215.09</v>
      </c>
      <c r="E97" s="132">
        <f t="shared" si="11"/>
        <v>4320719.05</v>
      </c>
      <c r="F97" s="101">
        <f t="shared" si="11"/>
        <v>13356650.74</v>
      </c>
      <c r="G97" s="111">
        <f t="shared" si="11"/>
        <v>13624853.950000001</v>
      </c>
      <c r="H97" s="83">
        <f>G97/D97*100</f>
        <v>111.9708506894909</v>
      </c>
    </row>
    <row r="98" spans="1:8" ht="21.75" customHeight="1">
      <c r="A98" s="11" t="s">
        <v>6</v>
      </c>
      <c r="B98" s="76"/>
      <c r="C98" s="42"/>
      <c r="D98" s="107"/>
      <c r="E98" s="76"/>
      <c r="F98" s="42"/>
      <c r="G98" s="107"/>
      <c r="H98" s="73"/>
    </row>
    <row r="99" spans="1:8" ht="18" customHeight="1">
      <c r="A99" s="11" t="s">
        <v>82</v>
      </c>
      <c r="B99" s="76">
        <f aca="true" t="shared" si="12" ref="B99:G99">B100+B111</f>
        <v>64180</v>
      </c>
      <c r="C99" s="40">
        <f t="shared" si="12"/>
        <v>169802.53999999998</v>
      </c>
      <c r="D99" s="104">
        <f t="shared" si="12"/>
        <v>95209.78</v>
      </c>
      <c r="E99" s="76">
        <f t="shared" si="12"/>
        <v>95515</v>
      </c>
      <c r="F99" s="40">
        <f t="shared" si="12"/>
        <v>199625.41999999998</v>
      </c>
      <c r="G99" s="104">
        <f t="shared" si="12"/>
        <v>125055.82</v>
      </c>
      <c r="H99" s="80">
        <f>G99/D99*100</f>
        <v>131.34766197338132</v>
      </c>
    </row>
    <row r="100" spans="1:8" ht="14.25" customHeight="1">
      <c r="A100" s="16" t="s">
        <v>35</v>
      </c>
      <c r="B100" s="133">
        <f aca="true" t="shared" si="13" ref="B100:G100">SUM(B102:B109)</f>
        <v>19180</v>
      </c>
      <c r="C100" s="48">
        <f t="shared" si="13"/>
        <v>43346.759999999995</v>
      </c>
      <c r="D100" s="156">
        <f t="shared" si="13"/>
        <v>36670.38999999999</v>
      </c>
      <c r="E100" s="133">
        <f t="shared" si="13"/>
        <v>63515</v>
      </c>
      <c r="F100" s="48">
        <f t="shared" si="13"/>
        <v>69200.12999999999</v>
      </c>
      <c r="G100" s="156">
        <f t="shared" si="13"/>
        <v>64297.55</v>
      </c>
      <c r="H100" s="84">
        <f>G100/D100*100</f>
        <v>175.33914965180358</v>
      </c>
    </row>
    <row r="101" spans="1:8" ht="10.5" customHeight="1">
      <c r="A101" s="13" t="s">
        <v>2</v>
      </c>
      <c r="B101" s="76"/>
      <c r="C101" s="42"/>
      <c r="D101" s="104"/>
      <c r="E101" s="76"/>
      <c r="F101" s="42"/>
      <c r="G101" s="104"/>
      <c r="H101" s="73"/>
    </row>
    <row r="102" spans="1:8" ht="12.75" customHeight="1" hidden="1">
      <c r="A102" s="8" t="s">
        <v>131</v>
      </c>
      <c r="B102" s="134"/>
      <c r="C102" s="42"/>
      <c r="D102" s="107"/>
      <c r="E102" s="134"/>
      <c r="F102" s="42"/>
      <c r="G102" s="107"/>
      <c r="H102" s="74" t="s">
        <v>81</v>
      </c>
    </row>
    <row r="103" spans="1:8" ht="12.75" customHeight="1">
      <c r="A103" s="8" t="s">
        <v>283</v>
      </c>
      <c r="B103" s="134"/>
      <c r="C103" s="42">
        <v>29000</v>
      </c>
      <c r="D103" s="107">
        <v>29000</v>
      </c>
      <c r="E103" s="134">
        <v>51000</v>
      </c>
      <c r="F103" s="42">
        <v>55600</v>
      </c>
      <c r="G103" s="107">
        <v>55600</v>
      </c>
      <c r="H103" s="73">
        <f aca="true" t="shared" si="14" ref="H103:H110">G103/D103*100</f>
        <v>191.72413793103448</v>
      </c>
    </row>
    <row r="104" spans="1:8" ht="12.75" customHeight="1">
      <c r="A104" s="9" t="s">
        <v>8</v>
      </c>
      <c r="B104" s="134">
        <v>19180</v>
      </c>
      <c r="C104" s="42">
        <v>11252.68</v>
      </c>
      <c r="D104" s="107">
        <v>7076.31</v>
      </c>
      <c r="E104" s="134">
        <v>12515</v>
      </c>
      <c r="F104" s="42">
        <v>8200</v>
      </c>
      <c r="G104" s="107">
        <v>5204.05</v>
      </c>
      <c r="H104" s="73">
        <f t="shared" si="14"/>
        <v>73.54186009374942</v>
      </c>
    </row>
    <row r="105" spans="1:8" ht="12.75" customHeight="1" hidden="1">
      <c r="A105" s="9" t="s">
        <v>123</v>
      </c>
      <c r="B105" s="134"/>
      <c r="C105" s="42"/>
      <c r="D105" s="107"/>
      <c r="E105" s="134"/>
      <c r="F105" s="42"/>
      <c r="G105" s="107"/>
      <c r="H105" s="73" t="e">
        <f t="shared" si="14"/>
        <v>#DIV/0!</v>
      </c>
    </row>
    <row r="106" spans="1:8" ht="12.75" customHeight="1">
      <c r="A106" s="9" t="s">
        <v>117</v>
      </c>
      <c r="B106" s="134"/>
      <c r="C106" s="42">
        <v>51</v>
      </c>
      <c r="D106" s="107">
        <v>51</v>
      </c>
      <c r="E106" s="134"/>
      <c r="F106" s="42"/>
      <c r="G106" s="107"/>
      <c r="H106" s="74" t="s">
        <v>81</v>
      </c>
    </row>
    <row r="107" spans="1:8" ht="12.75" customHeight="1">
      <c r="A107" s="9" t="s">
        <v>306</v>
      </c>
      <c r="B107" s="134"/>
      <c r="C107" s="42">
        <v>476.7</v>
      </c>
      <c r="D107" s="107">
        <v>476.7</v>
      </c>
      <c r="E107" s="134"/>
      <c r="F107" s="42">
        <v>1133.77</v>
      </c>
      <c r="G107" s="107">
        <v>1133.77</v>
      </c>
      <c r="H107" s="73">
        <f t="shared" si="14"/>
        <v>237.83721418082652</v>
      </c>
    </row>
    <row r="108" spans="1:8" ht="12.75" customHeight="1">
      <c r="A108" s="9" t="s">
        <v>123</v>
      </c>
      <c r="B108" s="134"/>
      <c r="C108" s="42"/>
      <c r="D108" s="107"/>
      <c r="E108" s="134"/>
      <c r="F108" s="42">
        <v>1766.36</v>
      </c>
      <c r="G108" s="107">
        <v>1766.36</v>
      </c>
      <c r="H108" s="74" t="s">
        <v>81</v>
      </c>
    </row>
    <row r="109" spans="1:8" ht="12.75" customHeight="1">
      <c r="A109" s="12" t="s">
        <v>72</v>
      </c>
      <c r="B109" s="134"/>
      <c r="C109" s="42">
        <v>2566.38</v>
      </c>
      <c r="D109" s="107">
        <v>66.38</v>
      </c>
      <c r="E109" s="134"/>
      <c r="F109" s="42">
        <v>2500</v>
      </c>
      <c r="G109" s="107">
        <v>593.37</v>
      </c>
      <c r="H109" s="73">
        <f t="shared" si="14"/>
        <v>893.8987646881591</v>
      </c>
    </row>
    <row r="110" spans="1:8" ht="12.75" customHeight="1" thickBot="1">
      <c r="A110" s="19" t="s">
        <v>128</v>
      </c>
      <c r="B110" s="136"/>
      <c r="C110" s="44">
        <v>2566.38</v>
      </c>
      <c r="D110" s="160">
        <v>66.38</v>
      </c>
      <c r="E110" s="136"/>
      <c r="F110" s="44">
        <v>2500</v>
      </c>
      <c r="G110" s="160">
        <v>593.37</v>
      </c>
      <c r="H110" s="75">
        <f t="shared" si="14"/>
        <v>893.8987646881591</v>
      </c>
    </row>
    <row r="111" spans="1:8" ht="14.25" customHeight="1">
      <c r="A111" s="20" t="s">
        <v>36</v>
      </c>
      <c r="B111" s="135">
        <f aca="true" t="shared" si="15" ref="B111:G111">SUM(B113:B120)-B120</f>
        <v>45000</v>
      </c>
      <c r="C111" s="49">
        <f t="shared" si="15"/>
        <v>126455.78</v>
      </c>
      <c r="D111" s="157">
        <f t="shared" si="15"/>
        <v>58539.39</v>
      </c>
      <c r="E111" s="135">
        <f t="shared" si="15"/>
        <v>32000</v>
      </c>
      <c r="F111" s="49">
        <f t="shared" si="15"/>
        <v>130425.29000000001</v>
      </c>
      <c r="G111" s="157">
        <f t="shared" si="15"/>
        <v>60758.27</v>
      </c>
      <c r="H111" s="84">
        <f>G111/D111*100</f>
        <v>103.79040505888429</v>
      </c>
    </row>
    <row r="112" spans="1:8" ht="10.5" customHeight="1">
      <c r="A112" s="21" t="s">
        <v>2</v>
      </c>
      <c r="B112" s="134"/>
      <c r="C112" s="43"/>
      <c r="D112" s="109"/>
      <c r="E112" s="134"/>
      <c r="F112" s="43"/>
      <c r="G112" s="109"/>
      <c r="H112" s="73"/>
    </row>
    <row r="113" spans="1:8" ht="12.75" customHeight="1">
      <c r="A113" s="12" t="s">
        <v>44</v>
      </c>
      <c r="B113" s="134"/>
      <c r="C113" s="41">
        <v>4900.55</v>
      </c>
      <c r="D113" s="110">
        <v>4900</v>
      </c>
      <c r="E113" s="134"/>
      <c r="F113" s="41"/>
      <c r="G113" s="110"/>
      <c r="H113" s="74" t="s">
        <v>81</v>
      </c>
    </row>
    <row r="114" spans="1:8" ht="12.75" customHeight="1">
      <c r="A114" s="8" t="s">
        <v>284</v>
      </c>
      <c r="B114" s="134"/>
      <c r="C114" s="41">
        <v>10000</v>
      </c>
      <c r="D114" s="110">
        <v>10000</v>
      </c>
      <c r="E114" s="134"/>
      <c r="F114" s="41">
        <v>20000</v>
      </c>
      <c r="G114" s="110">
        <v>20000</v>
      </c>
      <c r="H114" s="73">
        <f>G114/D114*100</f>
        <v>200</v>
      </c>
    </row>
    <row r="115" spans="1:8" ht="12.75" customHeight="1" hidden="1">
      <c r="A115" s="12" t="s">
        <v>88</v>
      </c>
      <c r="B115" s="134"/>
      <c r="C115" s="41"/>
      <c r="D115" s="110"/>
      <c r="E115" s="134"/>
      <c r="F115" s="41"/>
      <c r="G115" s="110"/>
      <c r="H115" s="74" t="s">
        <v>81</v>
      </c>
    </row>
    <row r="116" spans="1:8" ht="12.75" customHeight="1">
      <c r="A116" s="12" t="s">
        <v>116</v>
      </c>
      <c r="B116" s="134"/>
      <c r="C116" s="41">
        <v>45464.87</v>
      </c>
      <c r="D116" s="110">
        <v>29887.12</v>
      </c>
      <c r="E116" s="134"/>
      <c r="F116" s="41">
        <v>40242.92</v>
      </c>
      <c r="G116" s="110">
        <v>18971.7</v>
      </c>
      <c r="H116" s="73">
        <f>G116/D116*100</f>
        <v>63.47784597512239</v>
      </c>
    </row>
    <row r="117" spans="1:8" ht="12.75" customHeight="1" hidden="1">
      <c r="A117" s="9" t="s">
        <v>123</v>
      </c>
      <c r="B117" s="134"/>
      <c r="C117" s="41"/>
      <c r="D117" s="110"/>
      <c r="E117" s="134"/>
      <c r="F117" s="41"/>
      <c r="G117" s="110"/>
      <c r="H117" s="74" t="s">
        <v>81</v>
      </c>
    </row>
    <row r="118" spans="1:8" ht="12.75" customHeight="1">
      <c r="A118" s="9" t="s">
        <v>316</v>
      </c>
      <c r="B118" s="134"/>
      <c r="C118" s="41"/>
      <c r="D118" s="110"/>
      <c r="E118" s="134">
        <v>2000</v>
      </c>
      <c r="F118" s="41">
        <v>2405.72</v>
      </c>
      <c r="G118" s="110">
        <v>0</v>
      </c>
      <c r="H118" s="74"/>
    </row>
    <row r="119" spans="1:8" ht="12.75" customHeight="1">
      <c r="A119" s="12" t="s">
        <v>72</v>
      </c>
      <c r="B119" s="134">
        <v>45000</v>
      </c>
      <c r="C119" s="41">
        <v>66090.36</v>
      </c>
      <c r="D119" s="110">
        <v>13752.27</v>
      </c>
      <c r="E119" s="134">
        <v>30000</v>
      </c>
      <c r="F119" s="41">
        <v>67776.65</v>
      </c>
      <c r="G119" s="110">
        <v>21786.57</v>
      </c>
      <c r="H119" s="73">
        <f>G119/D119*100</f>
        <v>158.42162784762078</v>
      </c>
    </row>
    <row r="120" spans="1:8" ht="12.75" customHeight="1" thickBot="1">
      <c r="A120" s="19" t="s">
        <v>129</v>
      </c>
      <c r="B120" s="136"/>
      <c r="C120" s="50">
        <v>33456.21</v>
      </c>
      <c r="D120" s="158">
        <v>13752.27</v>
      </c>
      <c r="E120" s="136"/>
      <c r="F120" s="50">
        <v>52730.43</v>
      </c>
      <c r="G120" s="158">
        <v>21786.57</v>
      </c>
      <c r="H120" s="75">
        <f>G120/D120*100</f>
        <v>158.42162784762078</v>
      </c>
    </row>
    <row r="121" spans="1:8" ht="18.75" customHeight="1">
      <c r="A121" s="11" t="s">
        <v>89</v>
      </c>
      <c r="B121" s="76">
        <f aca="true" t="shared" si="16" ref="B121:G121">B122+B127</f>
        <v>7660</v>
      </c>
      <c r="C121" s="40">
        <f t="shared" si="16"/>
        <v>11238.35</v>
      </c>
      <c r="D121" s="104">
        <f t="shared" si="16"/>
        <v>9952.67</v>
      </c>
      <c r="E121" s="76">
        <f t="shared" si="16"/>
        <v>10484</v>
      </c>
      <c r="F121" s="40">
        <f t="shared" si="16"/>
        <v>13744.67</v>
      </c>
      <c r="G121" s="104">
        <f t="shared" si="16"/>
        <v>11069.16</v>
      </c>
      <c r="H121" s="85">
        <f>G121/D121*100</f>
        <v>111.21799476924284</v>
      </c>
    </row>
    <row r="122" spans="1:8" ht="14.25" customHeight="1">
      <c r="A122" s="16" t="s">
        <v>35</v>
      </c>
      <c r="B122" s="133">
        <f aca="true" t="shared" si="17" ref="B122:G122">SUM(B124:B126)</f>
        <v>7660</v>
      </c>
      <c r="C122" s="48">
        <f t="shared" si="17"/>
        <v>11148.35</v>
      </c>
      <c r="D122" s="156">
        <f t="shared" si="17"/>
        <v>9862.67</v>
      </c>
      <c r="E122" s="133">
        <f t="shared" si="17"/>
        <v>10484</v>
      </c>
      <c r="F122" s="48">
        <f t="shared" si="17"/>
        <v>13744.67</v>
      </c>
      <c r="G122" s="156">
        <f t="shared" si="17"/>
        <v>11069.16</v>
      </c>
      <c r="H122" s="86">
        <f>G122/D122*100</f>
        <v>112.23289433794297</v>
      </c>
    </row>
    <row r="123" spans="1:8" ht="10.5" customHeight="1">
      <c r="A123" s="21" t="s">
        <v>2</v>
      </c>
      <c r="B123" s="134"/>
      <c r="C123" s="42"/>
      <c r="D123" s="107"/>
      <c r="E123" s="134"/>
      <c r="F123" s="42"/>
      <c r="G123" s="107"/>
      <c r="H123" s="74"/>
    </row>
    <row r="124" spans="1:8" ht="12.75" customHeight="1">
      <c r="A124" s="9" t="s">
        <v>8</v>
      </c>
      <c r="B124" s="134">
        <v>7660</v>
      </c>
      <c r="C124" s="42">
        <v>9715.35</v>
      </c>
      <c r="D124" s="107">
        <v>8429.67</v>
      </c>
      <c r="E124" s="134">
        <v>10484</v>
      </c>
      <c r="F124" s="42">
        <v>11904.67</v>
      </c>
      <c r="G124" s="107">
        <v>9229.16</v>
      </c>
      <c r="H124" s="73">
        <f>G124/D124*100</f>
        <v>109.48423841028179</v>
      </c>
    </row>
    <row r="125" spans="1:8" ht="12.75" customHeight="1">
      <c r="A125" s="9" t="s">
        <v>32</v>
      </c>
      <c r="B125" s="134"/>
      <c r="C125" s="42">
        <v>1373</v>
      </c>
      <c r="D125" s="107">
        <v>1373</v>
      </c>
      <c r="E125" s="134"/>
      <c r="F125" s="42">
        <v>1840</v>
      </c>
      <c r="G125" s="107">
        <v>1840</v>
      </c>
      <c r="H125" s="73">
        <f>G125/D125*100</f>
        <v>134.01310997815003</v>
      </c>
    </row>
    <row r="126" spans="1:8" ht="12.75" customHeight="1">
      <c r="A126" s="9" t="s">
        <v>117</v>
      </c>
      <c r="B126" s="134"/>
      <c r="C126" s="42">
        <v>60</v>
      </c>
      <c r="D126" s="107">
        <v>60</v>
      </c>
      <c r="E126" s="134"/>
      <c r="F126" s="42"/>
      <c r="G126" s="107"/>
      <c r="H126" s="74" t="s">
        <v>81</v>
      </c>
    </row>
    <row r="127" spans="1:8" ht="15" customHeight="1">
      <c r="A127" s="20" t="s">
        <v>36</v>
      </c>
      <c r="B127" s="135">
        <f aca="true" t="shared" si="18" ref="B127:G127">B130+B129</f>
        <v>0</v>
      </c>
      <c r="C127" s="49">
        <f t="shared" si="18"/>
        <v>90</v>
      </c>
      <c r="D127" s="157">
        <f t="shared" si="18"/>
        <v>90</v>
      </c>
      <c r="E127" s="135">
        <f t="shared" si="18"/>
        <v>0</v>
      </c>
      <c r="F127" s="49">
        <f t="shared" si="18"/>
        <v>0</v>
      </c>
      <c r="G127" s="157">
        <f t="shared" si="18"/>
        <v>0</v>
      </c>
      <c r="H127" s="84">
        <f>G127/D127*100</f>
        <v>0</v>
      </c>
    </row>
    <row r="128" spans="1:8" ht="10.5" customHeight="1">
      <c r="A128" s="21" t="s">
        <v>2</v>
      </c>
      <c r="B128" s="134"/>
      <c r="C128" s="43"/>
      <c r="D128" s="109"/>
      <c r="E128" s="134"/>
      <c r="F128" s="43"/>
      <c r="G128" s="109"/>
      <c r="H128" s="74"/>
    </row>
    <row r="129" spans="1:8" ht="12.75" customHeight="1" thickBot="1">
      <c r="A129" s="115" t="s">
        <v>44</v>
      </c>
      <c r="B129" s="136"/>
      <c r="C129" s="66">
        <v>90</v>
      </c>
      <c r="D129" s="159">
        <v>90</v>
      </c>
      <c r="E129" s="136"/>
      <c r="F129" s="66"/>
      <c r="G129" s="159"/>
      <c r="H129" s="87" t="s">
        <v>81</v>
      </c>
    </row>
    <row r="130" spans="1:8" ht="12.75" customHeight="1" hidden="1" thickBot="1">
      <c r="A130" s="19" t="s">
        <v>154</v>
      </c>
      <c r="B130" s="136"/>
      <c r="C130" s="44"/>
      <c r="D130" s="160"/>
      <c r="E130" s="136"/>
      <c r="F130" s="44"/>
      <c r="G130" s="160"/>
      <c r="H130" s="87" t="s">
        <v>81</v>
      </c>
    </row>
    <row r="131" spans="1:8" ht="16.5" customHeight="1">
      <c r="A131" s="11" t="s">
        <v>12</v>
      </c>
      <c r="B131" s="76">
        <f aca="true" t="shared" si="19" ref="B131:G131">B132+B145</f>
        <v>1120747.5</v>
      </c>
      <c r="C131" s="40">
        <f t="shared" si="19"/>
        <v>1529491.7700000003</v>
      </c>
      <c r="D131" s="104">
        <f t="shared" si="19"/>
        <v>1506731.45</v>
      </c>
      <c r="E131" s="76">
        <f t="shared" si="19"/>
        <v>1227223.9</v>
      </c>
      <c r="F131" s="40">
        <f t="shared" si="19"/>
        <v>1613104.62</v>
      </c>
      <c r="G131" s="104">
        <f t="shared" si="19"/>
        <v>1566933.01</v>
      </c>
      <c r="H131" s="80">
        <f>G131/D131*100</f>
        <v>103.99550696310216</v>
      </c>
    </row>
    <row r="132" spans="1:8" ht="12.75" customHeight="1">
      <c r="A132" s="16" t="s">
        <v>35</v>
      </c>
      <c r="B132" s="133">
        <f aca="true" t="shared" si="20" ref="B132:G132">SUM(B135:B144)</f>
        <v>1113747.5</v>
      </c>
      <c r="C132" s="48">
        <f t="shared" si="20"/>
        <v>1514547.9200000002</v>
      </c>
      <c r="D132" s="156">
        <f t="shared" si="20"/>
        <v>1495590.47</v>
      </c>
      <c r="E132" s="133">
        <f t="shared" si="20"/>
        <v>1211223.9</v>
      </c>
      <c r="F132" s="48">
        <f t="shared" si="20"/>
        <v>1604393.04</v>
      </c>
      <c r="G132" s="156">
        <f t="shared" si="20"/>
        <v>1565237.81</v>
      </c>
      <c r="H132" s="84">
        <f>G132/D132*100</f>
        <v>104.65684566711634</v>
      </c>
    </row>
    <row r="133" spans="1:8" ht="9.75" customHeight="1">
      <c r="A133" s="13" t="s">
        <v>2</v>
      </c>
      <c r="B133" s="76"/>
      <c r="C133" s="42"/>
      <c r="D133" s="104"/>
      <c r="E133" s="76"/>
      <c r="F133" s="42"/>
      <c r="G133" s="104"/>
      <c r="H133" s="73"/>
    </row>
    <row r="134" spans="1:8" ht="12" customHeight="1">
      <c r="A134" s="8" t="s">
        <v>40</v>
      </c>
      <c r="B134" s="117">
        <f aca="true" t="shared" si="21" ref="B134:G134">B135+B136</f>
        <v>674371</v>
      </c>
      <c r="C134" s="41">
        <f t="shared" si="21"/>
        <v>735427.0700000001</v>
      </c>
      <c r="D134" s="110">
        <f t="shared" si="21"/>
        <v>716469.62</v>
      </c>
      <c r="E134" s="117">
        <f t="shared" si="21"/>
        <v>734071</v>
      </c>
      <c r="F134" s="41">
        <f t="shared" si="21"/>
        <v>756251.01</v>
      </c>
      <c r="G134" s="110">
        <f t="shared" si="21"/>
        <v>717095.78</v>
      </c>
      <c r="H134" s="73">
        <f aca="true" t="shared" si="22" ref="H134:H143">G134/D134*100</f>
        <v>100.08739519199712</v>
      </c>
    </row>
    <row r="135" spans="1:8" ht="12" customHeight="1">
      <c r="A135" s="8" t="s">
        <v>106</v>
      </c>
      <c r="B135" s="134">
        <v>296942</v>
      </c>
      <c r="C135" s="42">
        <v>359430.57</v>
      </c>
      <c r="D135" s="107">
        <v>340473.12</v>
      </c>
      <c r="E135" s="134">
        <v>354000</v>
      </c>
      <c r="F135" s="42">
        <v>377183.78</v>
      </c>
      <c r="G135" s="107">
        <v>338028.55</v>
      </c>
      <c r="H135" s="73">
        <f t="shared" si="22"/>
        <v>99.28200793061139</v>
      </c>
    </row>
    <row r="136" spans="1:8" ht="12" customHeight="1">
      <c r="A136" s="9" t="s">
        <v>107</v>
      </c>
      <c r="B136" s="134">
        <v>377429</v>
      </c>
      <c r="C136" s="42">
        <v>375996.5</v>
      </c>
      <c r="D136" s="107">
        <v>375996.5</v>
      </c>
      <c r="E136" s="134">
        <v>380071</v>
      </c>
      <c r="F136" s="42">
        <v>379067.23</v>
      </c>
      <c r="G136" s="107">
        <v>379067.23</v>
      </c>
      <c r="H136" s="73">
        <f t="shared" si="22"/>
        <v>100.81669111281622</v>
      </c>
    </row>
    <row r="137" spans="1:8" ht="12" customHeight="1">
      <c r="A137" s="8" t="s">
        <v>14</v>
      </c>
      <c r="B137" s="134">
        <v>20876.5</v>
      </c>
      <c r="C137" s="42">
        <v>13000</v>
      </c>
      <c r="D137" s="107">
        <v>13000</v>
      </c>
      <c r="E137" s="134">
        <v>21152.9</v>
      </c>
      <c r="F137" s="42">
        <v>21500</v>
      </c>
      <c r="G137" s="107">
        <v>21500</v>
      </c>
      <c r="H137" s="73">
        <f t="shared" si="22"/>
        <v>165.3846153846154</v>
      </c>
    </row>
    <row r="138" spans="1:8" ht="12" customHeight="1">
      <c r="A138" s="8" t="s">
        <v>139</v>
      </c>
      <c r="B138" s="134"/>
      <c r="C138" s="42">
        <v>250</v>
      </c>
      <c r="D138" s="107">
        <v>250</v>
      </c>
      <c r="E138" s="134"/>
      <c r="F138" s="42">
        <v>250</v>
      </c>
      <c r="G138" s="107">
        <v>250</v>
      </c>
      <c r="H138" s="73">
        <f t="shared" si="22"/>
        <v>100</v>
      </c>
    </row>
    <row r="139" spans="1:8" ht="12" customHeight="1">
      <c r="A139" s="9" t="s">
        <v>147</v>
      </c>
      <c r="B139" s="134"/>
      <c r="C139" s="42">
        <v>268513.86</v>
      </c>
      <c r="D139" s="107">
        <v>268513.86</v>
      </c>
      <c r="E139" s="134"/>
      <c r="F139" s="42">
        <v>270393.45</v>
      </c>
      <c r="G139" s="107">
        <v>270393.45</v>
      </c>
      <c r="H139" s="73">
        <f t="shared" si="22"/>
        <v>100.69999738560982</v>
      </c>
    </row>
    <row r="140" spans="1:8" ht="12" customHeight="1">
      <c r="A140" s="9" t="s">
        <v>124</v>
      </c>
      <c r="B140" s="134"/>
      <c r="C140" s="42">
        <v>33430</v>
      </c>
      <c r="D140" s="107">
        <v>33430</v>
      </c>
      <c r="E140" s="134"/>
      <c r="F140" s="42">
        <v>84000</v>
      </c>
      <c r="G140" s="107">
        <v>84000</v>
      </c>
      <c r="H140" s="73">
        <f t="shared" si="22"/>
        <v>251.27131319174393</v>
      </c>
    </row>
    <row r="141" spans="1:8" ht="12" customHeight="1" hidden="1">
      <c r="A141" s="9" t="s">
        <v>163</v>
      </c>
      <c r="B141" s="134"/>
      <c r="C141" s="42"/>
      <c r="D141" s="107"/>
      <c r="E141" s="134"/>
      <c r="F141" s="42"/>
      <c r="G141" s="107"/>
      <c r="H141" s="73" t="e">
        <f t="shared" si="22"/>
        <v>#DIV/0!</v>
      </c>
    </row>
    <row r="142" spans="1:8" ht="12" customHeight="1" hidden="1">
      <c r="A142" s="9" t="s">
        <v>188</v>
      </c>
      <c r="B142" s="134"/>
      <c r="C142" s="42"/>
      <c r="D142" s="107"/>
      <c r="E142" s="134"/>
      <c r="F142" s="42"/>
      <c r="G142" s="107"/>
      <c r="H142" s="73" t="e">
        <f t="shared" si="22"/>
        <v>#DIV/0!</v>
      </c>
    </row>
    <row r="143" spans="1:8" ht="12" customHeight="1">
      <c r="A143" s="9" t="s">
        <v>105</v>
      </c>
      <c r="B143" s="134"/>
      <c r="C143" s="42">
        <v>347.68</v>
      </c>
      <c r="D143" s="107">
        <v>347.68</v>
      </c>
      <c r="E143" s="134"/>
      <c r="F143" s="42">
        <v>345.71</v>
      </c>
      <c r="G143" s="107">
        <v>345.71</v>
      </c>
      <c r="H143" s="73">
        <f t="shared" si="22"/>
        <v>99.43338702254945</v>
      </c>
    </row>
    <row r="144" spans="1:8" ht="12" customHeight="1">
      <c r="A144" s="9" t="s">
        <v>8</v>
      </c>
      <c r="B144" s="134">
        <v>418500</v>
      </c>
      <c r="C144" s="42">
        <v>463579.31</v>
      </c>
      <c r="D144" s="107">
        <v>463579.31</v>
      </c>
      <c r="E144" s="134">
        <v>456000</v>
      </c>
      <c r="F144" s="42">
        <v>471652.87</v>
      </c>
      <c r="G144" s="107">
        <v>471652.87</v>
      </c>
      <c r="H144" s="73">
        <f>G144/D144*100</f>
        <v>101.74157039061988</v>
      </c>
    </row>
    <row r="145" spans="1:8" ht="12.75" customHeight="1">
      <c r="A145" s="20" t="s">
        <v>36</v>
      </c>
      <c r="B145" s="135">
        <f aca="true" t="shared" si="23" ref="B145:G145">SUM(B147:B150)</f>
        <v>7000</v>
      </c>
      <c r="C145" s="49">
        <f t="shared" si="23"/>
        <v>14943.85</v>
      </c>
      <c r="D145" s="157">
        <f t="shared" si="23"/>
        <v>11140.98</v>
      </c>
      <c r="E145" s="135">
        <f t="shared" si="23"/>
        <v>16000</v>
      </c>
      <c r="F145" s="49">
        <f t="shared" si="23"/>
        <v>8711.58</v>
      </c>
      <c r="G145" s="157">
        <f t="shared" si="23"/>
        <v>1695.2</v>
      </c>
      <c r="H145" s="84">
        <f>G145/D145*100</f>
        <v>15.215896626688139</v>
      </c>
    </row>
    <row r="146" spans="1:8" ht="9.75" customHeight="1">
      <c r="A146" s="21" t="s">
        <v>2</v>
      </c>
      <c r="B146" s="134"/>
      <c r="C146" s="43"/>
      <c r="D146" s="109"/>
      <c r="E146" s="134"/>
      <c r="F146" s="43"/>
      <c r="G146" s="109"/>
      <c r="H146" s="73"/>
    </row>
    <row r="147" spans="1:8" ht="12" customHeight="1" hidden="1">
      <c r="A147" s="12" t="s">
        <v>116</v>
      </c>
      <c r="B147" s="134"/>
      <c r="C147" s="41"/>
      <c r="D147" s="110"/>
      <c r="E147" s="134"/>
      <c r="F147" s="41"/>
      <c r="G147" s="110"/>
      <c r="H147" s="74" t="s">
        <v>81</v>
      </c>
    </row>
    <row r="148" spans="1:8" ht="12" customHeight="1">
      <c r="A148" s="9" t="s">
        <v>125</v>
      </c>
      <c r="B148" s="134">
        <v>7000</v>
      </c>
      <c r="C148" s="41">
        <v>10000</v>
      </c>
      <c r="D148" s="110">
        <v>10000</v>
      </c>
      <c r="E148" s="134">
        <v>6000</v>
      </c>
      <c r="F148" s="41"/>
      <c r="G148" s="110"/>
      <c r="H148" s="74" t="s">
        <v>81</v>
      </c>
    </row>
    <row r="149" spans="1:8" ht="12" customHeight="1" hidden="1">
      <c r="A149" s="9" t="s">
        <v>123</v>
      </c>
      <c r="B149" s="134"/>
      <c r="C149" s="41"/>
      <c r="D149" s="110"/>
      <c r="E149" s="134"/>
      <c r="F149" s="41"/>
      <c r="G149" s="110"/>
      <c r="H149" s="73" t="e">
        <f>G149/D149*100</f>
        <v>#DIV/0!</v>
      </c>
    </row>
    <row r="150" spans="1:8" ht="12" customHeight="1" thickBot="1">
      <c r="A150" s="22" t="s">
        <v>44</v>
      </c>
      <c r="B150" s="136"/>
      <c r="C150" s="50">
        <v>4943.85</v>
      </c>
      <c r="D150" s="158">
        <v>1140.98</v>
      </c>
      <c r="E150" s="136">
        <v>10000</v>
      </c>
      <c r="F150" s="50">
        <v>8711.58</v>
      </c>
      <c r="G150" s="158">
        <v>1695.2</v>
      </c>
      <c r="H150" s="75">
        <f>G150/D150*100</f>
        <v>148.5740328489544</v>
      </c>
    </row>
    <row r="151" spans="1:8" ht="19.5" customHeight="1">
      <c r="A151" s="14" t="s">
        <v>73</v>
      </c>
      <c r="B151" s="131">
        <f aca="true" t="shared" si="24" ref="B151:G151">B152+B157</f>
        <v>33600.8</v>
      </c>
      <c r="C151" s="43">
        <f t="shared" si="24"/>
        <v>100134.48000000001</v>
      </c>
      <c r="D151" s="109">
        <f t="shared" si="24"/>
        <v>95268.93</v>
      </c>
      <c r="E151" s="131">
        <f t="shared" si="24"/>
        <v>34232.8</v>
      </c>
      <c r="F151" s="43">
        <f t="shared" si="24"/>
        <v>85116.9</v>
      </c>
      <c r="G151" s="109">
        <f t="shared" si="24"/>
        <v>73502.26000000001</v>
      </c>
      <c r="H151" s="80">
        <f>G151/D151*100</f>
        <v>77.15239375523585</v>
      </c>
    </row>
    <row r="152" spans="1:8" ht="12.75" customHeight="1">
      <c r="A152" s="16" t="s">
        <v>35</v>
      </c>
      <c r="B152" s="135">
        <f aca="true" t="shared" si="25" ref="B152:G152">SUM(B154:B156)</f>
        <v>31600.8</v>
      </c>
      <c r="C152" s="49">
        <f t="shared" si="25"/>
        <v>34367.21</v>
      </c>
      <c r="D152" s="157">
        <f t="shared" si="25"/>
        <v>32142.5</v>
      </c>
      <c r="E152" s="135">
        <f t="shared" si="25"/>
        <v>32232.8</v>
      </c>
      <c r="F152" s="49">
        <f t="shared" si="25"/>
        <v>77541.87</v>
      </c>
      <c r="G152" s="157">
        <f t="shared" si="25"/>
        <v>70249.76000000001</v>
      </c>
      <c r="H152" s="84">
        <f>G152/D152*100</f>
        <v>218.5572373026367</v>
      </c>
    </row>
    <row r="153" spans="1:8" ht="10.5" customHeight="1">
      <c r="A153" s="13" t="s">
        <v>2</v>
      </c>
      <c r="B153" s="117"/>
      <c r="C153" s="42"/>
      <c r="D153" s="110"/>
      <c r="E153" s="117"/>
      <c r="F153" s="42"/>
      <c r="G153" s="110"/>
      <c r="H153" s="73"/>
    </row>
    <row r="154" spans="1:8" ht="12.75" customHeight="1">
      <c r="A154" s="9" t="s">
        <v>8</v>
      </c>
      <c r="B154" s="117">
        <v>7600.8</v>
      </c>
      <c r="C154" s="42">
        <v>10367.21</v>
      </c>
      <c r="D154" s="110">
        <v>8615.42</v>
      </c>
      <c r="E154" s="117">
        <v>8232.8</v>
      </c>
      <c r="F154" s="42">
        <v>51682.61</v>
      </c>
      <c r="G154" s="110">
        <v>46439.91</v>
      </c>
      <c r="H154" s="73">
        <f aca="true" t="shared" si="26" ref="H154:H160">G154/D154*100</f>
        <v>539.0324557595568</v>
      </c>
    </row>
    <row r="155" spans="1:8" ht="12.75" customHeight="1" hidden="1">
      <c r="A155" s="9" t="s">
        <v>123</v>
      </c>
      <c r="B155" s="117"/>
      <c r="C155" s="42"/>
      <c r="D155" s="110"/>
      <c r="E155" s="117"/>
      <c r="F155" s="42"/>
      <c r="G155" s="110"/>
      <c r="H155" s="74" t="s">
        <v>81</v>
      </c>
    </row>
    <row r="156" spans="1:8" ht="12.75" customHeight="1">
      <c r="A156" s="9" t="s">
        <v>26</v>
      </c>
      <c r="B156" s="117">
        <v>24000</v>
      </c>
      <c r="C156" s="42">
        <v>24000</v>
      </c>
      <c r="D156" s="110">
        <v>23527.08</v>
      </c>
      <c r="E156" s="117">
        <v>24000</v>
      </c>
      <c r="F156" s="42">
        <v>25859.26</v>
      </c>
      <c r="G156" s="110">
        <v>23809.85</v>
      </c>
      <c r="H156" s="73">
        <f t="shared" si="26"/>
        <v>101.2018916074583</v>
      </c>
    </row>
    <row r="157" spans="1:8" ht="12.75" customHeight="1">
      <c r="A157" s="20" t="s">
        <v>36</v>
      </c>
      <c r="B157" s="135">
        <f aca="true" t="shared" si="27" ref="B157:G157">SUM(B159:B161)</f>
        <v>2000</v>
      </c>
      <c r="C157" s="49">
        <f t="shared" si="27"/>
        <v>65767.27</v>
      </c>
      <c r="D157" s="157">
        <f t="shared" si="27"/>
        <v>63126.43</v>
      </c>
      <c r="E157" s="135">
        <f t="shared" si="27"/>
        <v>2000</v>
      </c>
      <c r="F157" s="49">
        <f t="shared" si="27"/>
        <v>7575.030000000001</v>
      </c>
      <c r="G157" s="157">
        <f t="shared" si="27"/>
        <v>3252.5</v>
      </c>
      <c r="H157" s="84">
        <f t="shared" si="26"/>
        <v>5.152358528749368</v>
      </c>
    </row>
    <row r="158" spans="1:8" ht="10.5" customHeight="1">
      <c r="A158" s="21" t="s">
        <v>2</v>
      </c>
      <c r="B158" s="117"/>
      <c r="C158" s="42"/>
      <c r="D158" s="110"/>
      <c r="E158" s="117"/>
      <c r="F158" s="42"/>
      <c r="G158" s="110"/>
      <c r="H158" s="73"/>
    </row>
    <row r="159" spans="1:8" ht="12.75" customHeight="1">
      <c r="A159" s="9" t="s">
        <v>44</v>
      </c>
      <c r="B159" s="117">
        <v>2000</v>
      </c>
      <c r="C159" s="42">
        <v>3168.72</v>
      </c>
      <c r="D159" s="110">
        <v>3126.43</v>
      </c>
      <c r="E159" s="117">
        <v>2000</v>
      </c>
      <c r="F159" s="42"/>
      <c r="G159" s="110"/>
      <c r="H159" s="74" t="s">
        <v>81</v>
      </c>
    </row>
    <row r="160" spans="1:8" ht="12.75" customHeight="1">
      <c r="A160" s="9" t="s">
        <v>285</v>
      </c>
      <c r="B160" s="117"/>
      <c r="C160" s="42">
        <v>60000</v>
      </c>
      <c r="D160" s="110">
        <v>60000</v>
      </c>
      <c r="E160" s="117"/>
      <c r="F160" s="42">
        <v>4300</v>
      </c>
      <c r="G160" s="110">
        <v>3252.5</v>
      </c>
      <c r="H160" s="73">
        <f t="shared" si="26"/>
        <v>5.420833333333333</v>
      </c>
    </row>
    <row r="161" spans="1:8" ht="12.75" customHeight="1" thickBot="1">
      <c r="A161" s="19" t="s">
        <v>108</v>
      </c>
      <c r="B161" s="137"/>
      <c r="C161" s="44">
        <v>2598.55</v>
      </c>
      <c r="D161" s="158">
        <v>0</v>
      </c>
      <c r="E161" s="137"/>
      <c r="F161" s="44">
        <v>3275.03</v>
      </c>
      <c r="G161" s="158">
        <v>0</v>
      </c>
      <c r="H161" s="87" t="s">
        <v>81</v>
      </c>
    </row>
    <row r="162" spans="1:8" ht="18" customHeight="1">
      <c r="A162" s="11" t="s">
        <v>63</v>
      </c>
      <c r="B162" s="76">
        <f aca="true" t="shared" si="28" ref="B162:G162">B163+B179</f>
        <v>3709.3</v>
      </c>
      <c r="C162" s="40">
        <f t="shared" si="28"/>
        <v>276018.22</v>
      </c>
      <c r="D162" s="104">
        <f t="shared" si="28"/>
        <v>139200.16999999998</v>
      </c>
      <c r="E162" s="76">
        <f t="shared" si="28"/>
        <v>3930.7</v>
      </c>
      <c r="F162" s="40">
        <f t="shared" si="28"/>
        <v>247396.89</v>
      </c>
      <c r="G162" s="104">
        <f t="shared" si="28"/>
        <v>144000.41999999998</v>
      </c>
      <c r="H162" s="80">
        <f>G162/D162*100</f>
        <v>103.44845124829949</v>
      </c>
    </row>
    <row r="163" spans="1:8" ht="15" customHeight="1">
      <c r="A163" s="16" t="s">
        <v>35</v>
      </c>
      <c r="B163" s="133">
        <f aca="true" t="shared" si="29" ref="B163:G163">SUM(B165:B178)</f>
        <v>3709.3</v>
      </c>
      <c r="C163" s="48">
        <f t="shared" si="29"/>
        <v>39344.81</v>
      </c>
      <c r="D163" s="156">
        <f t="shared" si="29"/>
        <v>27661.52</v>
      </c>
      <c r="E163" s="133">
        <f t="shared" si="29"/>
        <v>3930.7</v>
      </c>
      <c r="F163" s="48">
        <f t="shared" si="29"/>
        <v>53317.47</v>
      </c>
      <c r="G163" s="156">
        <f t="shared" si="29"/>
        <v>33739.77</v>
      </c>
      <c r="H163" s="84">
        <f>G163/D163*100</f>
        <v>121.97366594460462</v>
      </c>
    </row>
    <row r="164" spans="1:8" ht="10.5" customHeight="1">
      <c r="A164" s="13" t="s">
        <v>2</v>
      </c>
      <c r="B164" s="76"/>
      <c r="C164" s="42"/>
      <c r="D164" s="104"/>
      <c r="E164" s="76"/>
      <c r="F164" s="42"/>
      <c r="G164" s="104"/>
      <c r="H164" s="73"/>
    </row>
    <row r="165" spans="1:8" ht="12.75" customHeight="1" hidden="1">
      <c r="A165" s="9" t="s">
        <v>14</v>
      </c>
      <c r="B165" s="117"/>
      <c r="C165" s="42"/>
      <c r="D165" s="110"/>
      <c r="E165" s="117"/>
      <c r="F165" s="42"/>
      <c r="G165" s="110"/>
      <c r="H165" s="74" t="s">
        <v>81</v>
      </c>
    </row>
    <row r="166" spans="1:8" ht="12.75" customHeight="1">
      <c r="A166" s="9" t="s">
        <v>8</v>
      </c>
      <c r="B166" s="117">
        <v>1830.7</v>
      </c>
      <c r="C166" s="42">
        <v>1598.7</v>
      </c>
      <c r="D166" s="161">
        <v>1405.03</v>
      </c>
      <c r="E166" s="117">
        <v>2330.7</v>
      </c>
      <c r="F166" s="42">
        <v>2930.7</v>
      </c>
      <c r="G166" s="161">
        <v>2295.18</v>
      </c>
      <c r="H166" s="73">
        <f>G166/D166*100</f>
        <v>163.35451912058815</v>
      </c>
    </row>
    <row r="167" spans="1:8" ht="12.75" customHeight="1">
      <c r="A167" s="17" t="s">
        <v>286</v>
      </c>
      <c r="B167" s="117"/>
      <c r="C167" s="42">
        <v>537.4</v>
      </c>
      <c r="D167" s="161">
        <v>0</v>
      </c>
      <c r="E167" s="117"/>
      <c r="F167" s="42">
        <v>537.4</v>
      </c>
      <c r="G167" s="161">
        <v>0</v>
      </c>
      <c r="H167" s="74" t="s">
        <v>81</v>
      </c>
    </row>
    <row r="168" spans="1:8" ht="12.75" customHeight="1">
      <c r="A168" s="9" t="s">
        <v>318</v>
      </c>
      <c r="B168" s="117"/>
      <c r="C168" s="42"/>
      <c r="D168" s="161"/>
      <c r="E168" s="117"/>
      <c r="F168" s="42">
        <v>3675.83</v>
      </c>
      <c r="G168" s="161">
        <v>1667.97</v>
      </c>
      <c r="H168" s="74" t="s">
        <v>81</v>
      </c>
    </row>
    <row r="169" spans="1:8" ht="12.75" customHeight="1">
      <c r="A169" s="9" t="s">
        <v>317</v>
      </c>
      <c r="B169" s="117"/>
      <c r="C169" s="42"/>
      <c r="D169" s="161"/>
      <c r="E169" s="117"/>
      <c r="F169" s="42">
        <v>3554.49</v>
      </c>
      <c r="G169" s="161">
        <v>2638.41</v>
      </c>
      <c r="H169" s="74" t="s">
        <v>81</v>
      </c>
    </row>
    <row r="170" spans="1:8" ht="12.75" customHeight="1">
      <c r="A170" s="9" t="s">
        <v>303</v>
      </c>
      <c r="B170" s="117"/>
      <c r="C170" s="42">
        <v>9786.9</v>
      </c>
      <c r="D170" s="161">
        <v>8513.51</v>
      </c>
      <c r="E170" s="117"/>
      <c r="F170" s="42">
        <v>6836.23</v>
      </c>
      <c r="G170" s="161">
        <v>4712.74</v>
      </c>
      <c r="H170" s="73">
        <f>G170/D170*100</f>
        <v>55.35601649613378</v>
      </c>
    </row>
    <row r="171" spans="1:8" ht="12.75" customHeight="1">
      <c r="A171" s="9" t="s">
        <v>287</v>
      </c>
      <c r="B171" s="117"/>
      <c r="C171" s="42">
        <v>2252.06</v>
      </c>
      <c r="D171" s="161">
        <v>731.62</v>
      </c>
      <c r="E171" s="117"/>
      <c r="F171" s="42">
        <v>2668.79</v>
      </c>
      <c r="G171" s="161">
        <v>1196.1</v>
      </c>
      <c r="H171" s="73">
        <f>G171/D171*100</f>
        <v>163.48650939012055</v>
      </c>
    </row>
    <row r="172" spans="1:8" ht="12.75" customHeight="1">
      <c r="A172" s="9" t="s">
        <v>247</v>
      </c>
      <c r="B172" s="117"/>
      <c r="C172" s="42">
        <v>4367.61</v>
      </c>
      <c r="D172" s="161">
        <v>2480.19</v>
      </c>
      <c r="E172" s="117"/>
      <c r="F172" s="42">
        <v>5516.6</v>
      </c>
      <c r="G172" s="161">
        <v>4951.91</v>
      </c>
      <c r="H172" s="73">
        <f>G172/D172*100</f>
        <v>199.6584939057088</v>
      </c>
    </row>
    <row r="173" spans="1:8" ht="12.75" customHeight="1">
      <c r="A173" s="9" t="s">
        <v>321</v>
      </c>
      <c r="B173" s="117"/>
      <c r="C173" s="42">
        <v>3749.66</v>
      </c>
      <c r="D173" s="161">
        <v>3749.66</v>
      </c>
      <c r="E173" s="117"/>
      <c r="F173" s="42">
        <v>2263.23</v>
      </c>
      <c r="G173" s="161">
        <v>2263.23</v>
      </c>
      <c r="H173" s="73">
        <f>G173/D173*100</f>
        <v>60.358272483371834</v>
      </c>
    </row>
    <row r="174" spans="1:8" ht="12.75" customHeight="1">
      <c r="A174" s="9" t="s">
        <v>322</v>
      </c>
      <c r="B174" s="117"/>
      <c r="C174" s="42"/>
      <c r="D174" s="161"/>
      <c r="E174" s="117"/>
      <c r="F174" s="42">
        <v>6322.99</v>
      </c>
      <c r="G174" s="161">
        <v>6322.99</v>
      </c>
      <c r="H174" s="74" t="s">
        <v>81</v>
      </c>
    </row>
    <row r="175" spans="1:8" ht="12.75" customHeight="1">
      <c r="A175" s="9" t="s">
        <v>246</v>
      </c>
      <c r="B175" s="117"/>
      <c r="C175" s="42">
        <v>1520.67</v>
      </c>
      <c r="D175" s="161">
        <v>1520.67</v>
      </c>
      <c r="E175" s="117"/>
      <c r="F175" s="42"/>
      <c r="G175" s="161"/>
      <c r="H175" s="74" t="s">
        <v>81</v>
      </c>
    </row>
    <row r="176" spans="1:8" ht="12.75" customHeight="1">
      <c r="A176" s="9" t="s">
        <v>319</v>
      </c>
      <c r="B176" s="117"/>
      <c r="C176" s="42">
        <v>7323.93</v>
      </c>
      <c r="D176" s="161">
        <v>3288.96</v>
      </c>
      <c r="E176" s="117"/>
      <c r="F176" s="42">
        <v>1063.44</v>
      </c>
      <c r="G176" s="161">
        <v>617.71</v>
      </c>
      <c r="H176" s="73">
        <f>G176/D176*100</f>
        <v>18.781316890445613</v>
      </c>
    </row>
    <row r="177" spans="1:8" ht="12.75" customHeight="1">
      <c r="A177" s="9" t="s">
        <v>320</v>
      </c>
      <c r="B177" s="117"/>
      <c r="C177" s="42"/>
      <c r="D177" s="161"/>
      <c r="E177" s="117"/>
      <c r="F177" s="42">
        <v>5390.27</v>
      </c>
      <c r="G177" s="161">
        <v>2979.9</v>
      </c>
      <c r="H177" s="74" t="s">
        <v>81</v>
      </c>
    </row>
    <row r="178" spans="1:8" ht="12.75" customHeight="1">
      <c r="A178" s="9" t="s">
        <v>123</v>
      </c>
      <c r="B178" s="117">
        <v>1878.6</v>
      </c>
      <c r="C178" s="42">
        <v>8207.88</v>
      </c>
      <c r="D178" s="161">
        <v>5971.88</v>
      </c>
      <c r="E178" s="117">
        <v>1600</v>
      </c>
      <c r="F178" s="42">
        <v>12557.5</v>
      </c>
      <c r="G178" s="161">
        <v>4093.63</v>
      </c>
      <c r="H178" s="73">
        <f>G178/D178*100</f>
        <v>68.54843031005312</v>
      </c>
    </row>
    <row r="179" spans="1:8" ht="15" customHeight="1">
      <c r="A179" s="20" t="s">
        <v>36</v>
      </c>
      <c r="B179" s="135">
        <f aca="true" t="shared" si="30" ref="B179:G179">SUM(B181:B184)</f>
        <v>0</v>
      </c>
      <c r="C179" s="49">
        <f t="shared" si="30"/>
        <v>236673.41</v>
      </c>
      <c r="D179" s="157">
        <f t="shared" si="30"/>
        <v>111538.65</v>
      </c>
      <c r="E179" s="135">
        <f t="shared" si="30"/>
        <v>0</v>
      </c>
      <c r="F179" s="49">
        <f t="shared" si="30"/>
        <v>194079.42</v>
      </c>
      <c r="G179" s="157">
        <f t="shared" si="30"/>
        <v>110260.65</v>
      </c>
      <c r="H179" s="84">
        <f>G179/D179*100</f>
        <v>98.8542088325437</v>
      </c>
    </row>
    <row r="180" spans="1:8" ht="10.5" customHeight="1">
      <c r="A180" s="21" t="s">
        <v>2</v>
      </c>
      <c r="B180" s="134"/>
      <c r="C180" s="43"/>
      <c r="D180" s="109"/>
      <c r="E180" s="134"/>
      <c r="F180" s="43"/>
      <c r="G180" s="109"/>
      <c r="H180" s="73"/>
    </row>
    <row r="181" spans="1:8" ht="12.75" customHeight="1">
      <c r="A181" s="9" t="s">
        <v>319</v>
      </c>
      <c r="B181" s="134"/>
      <c r="C181" s="41">
        <v>236319.41</v>
      </c>
      <c r="D181" s="110">
        <v>111184.65</v>
      </c>
      <c r="E181" s="134"/>
      <c r="F181" s="41">
        <v>28989.69</v>
      </c>
      <c r="G181" s="110">
        <v>23761.7</v>
      </c>
      <c r="H181" s="73">
        <f>G181/D181*100</f>
        <v>21.371385348607024</v>
      </c>
    </row>
    <row r="182" spans="1:8" ht="12.75" customHeight="1">
      <c r="A182" s="9" t="s">
        <v>320</v>
      </c>
      <c r="B182" s="134"/>
      <c r="C182" s="41"/>
      <c r="D182" s="110"/>
      <c r="E182" s="134"/>
      <c r="F182" s="41">
        <v>163262.73</v>
      </c>
      <c r="G182" s="110">
        <v>85626.53</v>
      </c>
      <c r="H182" s="74" t="s">
        <v>81</v>
      </c>
    </row>
    <row r="183" spans="1:8" ht="12.75" customHeight="1" thickBot="1">
      <c r="A183" s="19" t="s">
        <v>44</v>
      </c>
      <c r="B183" s="136"/>
      <c r="C183" s="50">
        <v>354</v>
      </c>
      <c r="D183" s="158">
        <v>354</v>
      </c>
      <c r="E183" s="136"/>
      <c r="F183" s="50">
        <v>1827</v>
      </c>
      <c r="G183" s="158">
        <v>872.42</v>
      </c>
      <c r="H183" s="75">
        <f>G183/D183*100</f>
        <v>246.44632768361583</v>
      </c>
    </row>
    <row r="184" spans="1:8" ht="12.75" customHeight="1" hidden="1" thickBot="1">
      <c r="A184" s="19" t="s">
        <v>123</v>
      </c>
      <c r="B184" s="136"/>
      <c r="C184" s="50"/>
      <c r="D184" s="158"/>
      <c r="E184" s="136"/>
      <c r="F184" s="50"/>
      <c r="G184" s="158"/>
      <c r="H184" s="87" t="s">
        <v>81</v>
      </c>
    </row>
    <row r="185" spans="1:8" ht="18" customHeight="1">
      <c r="A185" s="11" t="s">
        <v>13</v>
      </c>
      <c r="B185" s="76">
        <f aca="true" t="shared" si="31" ref="B185:G185">B186+B219</f>
        <v>353164.7</v>
      </c>
      <c r="C185" s="40">
        <f t="shared" si="31"/>
        <v>6005760.3500000015</v>
      </c>
      <c r="D185" s="104">
        <f t="shared" si="31"/>
        <v>5974577.670000002</v>
      </c>
      <c r="E185" s="76">
        <f t="shared" si="31"/>
        <v>363327.89999999997</v>
      </c>
      <c r="F185" s="40">
        <f t="shared" si="31"/>
        <v>6729701.760000001</v>
      </c>
      <c r="G185" s="104">
        <f t="shared" si="31"/>
        <v>6718475.240000002</v>
      </c>
      <c r="H185" s="80">
        <f>G185/D185*100</f>
        <v>112.45104861110626</v>
      </c>
    </row>
    <row r="186" spans="1:8" ht="15" customHeight="1">
      <c r="A186" s="16" t="s">
        <v>35</v>
      </c>
      <c r="B186" s="133">
        <f aca="true" t="shared" si="32" ref="B186:G186">SUM(B188:B218)</f>
        <v>353164.7</v>
      </c>
      <c r="C186" s="48">
        <f t="shared" si="32"/>
        <v>5983488.950000001</v>
      </c>
      <c r="D186" s="156">
        <f t="shared" si="32"/>
        <v>5965966.280000002</v>
      </c>
      <c r="E186" s="133">
        <f t="shared" si="32"/>
        <v>363327.89999999997</v>
      </c>
      <c r="F186" s="48">
        <f t="shared" si="32"/>
        <v>6703064.350000001</v>
      </c>
      <c r="G186" s="156">
        <f t="shared" si="32"/>
        <v>6691990.750000002</v>
      </c>
      <c r="H186" s="84">
        <f>G186/D186*100</f>
        <v>112.16943636496717</v>
      </c>
    </row>
    <row r="187" spans="1:8" ht="10.5" customHeight="1">
      <c r="A187" s="13" t="s">
        <v>2</v>
      </c>
      <c r="B187" s="116"/>
      <c r="C187" s="42"/>
      <c r="D187" s="107"/>
      <c r="E187" s="116"/>
      <c r="F187" s="42"/>
      <c r="G187" s="107"/>
      <c r="H187" s="73"/>
    </row>
    <row r="188" spans="1:8" ht="12.75" customHeight="1">
      <c r="A188" s="8" t="s">
        <v>14</v>
      </c>
      <c r="B188" s="116">
        <v>324459.7</v>
      </c>
      <c r="C188" s="42">
        <v>375622.77</v>
      </c>
      <c r="D188" s="107">
        <v>375602.47</v>
      </c>
      <c r="E188" s="116">
        <v>334848.8</v>
      </c>
      <c r="F188" s="42">
        <v>377621.48</v>
      </c>
      <c r="G188" s="107">
        <v>377621.48</v>
      </c>
      <c r="H188" s="73">
        <f>G188/D188*100</f>
        <v>100.53753906357431</v>
      </c>
    </row>
    <row r="189" spans="1:8" ht="12.75" customHeight="1">
      <c r="A189" s="113" t="s">
        <v>238</v>
      </c>
      <c r="B189" s="116"/>
      <c r="C189" s="42"/>
      <c r="D189" s="107"/>
      <c r="E189" s="116"/>
      <c r="F189" s="42"/>
      <c r="G189" s="107"/>
      <c r="H189" s="73"/>
    </row>
    <row r="190" spans="1:8" ht="12.75" customHeight="1">
      <c r="A190" s="8" t="s">
        <v>77</v>
      </c>
      <c r="B190" s="116"/>
      <c r="C190" s="42">
        <v>1601096.05</v>
      </c>
      <c r="D190" s="107">
        <v>1601096.05</v>
      </c>
      <c r="E190" s="116"/>
      <c r="F190" s="42">
        <v>1816536.05</v>
      </c>
      <c r="G190" s="107">
        <v>1816536.05</v>
      </c>
      <c r="H190" s="73">
        <f>G190/D190*100</f>
        <v>113.45578236858431</v>
      </c>
    </row>
    <row r="191" spans="1:8" ht="12.75" customHeight="1">
      <c r="A191" s="8" t="s">
        <v>78</v>
      </c>
      <c r="B191" s="116"/>
      <c r="C191" s="42">
        <v>3511380.24</v>
      </c>
      <c r="D191" s="107">
        <v>3511380.24</v>
      </c>
      <c r="E191" s="116"/>
      <c r="F191" s="42">
        <v>4088747.74</v>
      </c>
      <c r="G191" s="107">
        <v>4088747.74</v>
      </c>
      <c r="H191" s="73">
        <f>G191/D191*100</f>
        <v>116.44275072869921</v>
      </c>
    </row>
    <row r="192" spans="1:8" ht="12.75" customHeight="1">
      <c r="A192" s="8" t="s">
        <v>28</v>
      </c>
      <c r="B192" s="116"/>
      <c r="C192" s="42">
        <v>255651.22</v>
      </c>
      <c r="D192" s="107">
        <v>255651.22</v>
      </c>
      <c r="E192" s="116"/>
      <c r="F192" s="42">
        <v>290616.47</v>
      </c>
      <c r="G192" s="107">
        <v>290616.47</v>
      </c>
      <c r="H192" s="73">
        <f>G192/D192*100</f>
        <v>113.67693453604484</v>
      </c>
    </row>
    <row r="193" spans="1:8" ht="12.75" customHeight="1">
      <c r="A193" s="23" t="s">
        <v>150</v>
      </c>
      <c r="B193" s="116"/>
      <c r="C193" s="42">
        <v>638.28</v>
      </c>
      <c r="D193" s="107">
        <v>638.28</v>
      </c>
      <c r="E193" s="116"/>
      <c r="F193" s="42">
        <v>515.62</v>
      </c>
      <c r="G193" s="107">
        <v>515.62</v>
      </c>
      <c r="H193" s="73">
        <f>G193/D193*100</f>
        <v>80.782728583067</v>
      </c>
    </row>
    <row r="194" spans="1:8" ht="12.75" customHeight="1">
      <c r="A194" s="8" t="s">
        <v>52</v>
      </c>
      <c r="B194" s="116"/>
      <c r="C194" s="42">
        <v>295.41</v>
      </c>
      <c r="D194" s="107">
        <v>295.41</v>
      </c>
      <c r="E194" s="116"/>
      <c r="F194" s="42"/>
      <c r="G194" s="107"/>
      <c r="H194" s="74" t="s">
        <v>81</v>
      </c>
    </row>
    <row r="195" spans="1:8" ht="12.75" customHeight="1">
      <c r="A195" s="8" t="s">
        <v>248</v>
      </c>
      <c r="B195" s="116"/>
      <c r="C195" s="42">
        <v>7372.54</v>
      </c>
      <c r="D195" s="107">
        <v>7372.54</v>
      </c>
      <c r="E195" s="116"/>
      <c r="F195" s="42">
        <v>482.38</v>
      </c>
      <c r="G195" s="107">
        <v>482.38</v>
      </c>
      <c r="H195" s="73">
        <f aca="true" t="shared" si="33" ref="H195:H204">G195/D195*100</f>
        <v>6.542928217412181</v>
      </c>
    </row>
    <row r="196" spans="1:8" ht="12.75" customHeight="1">
      <c r="A196" s="8" t="s">
        <v>249</v>
      </c>
      <c r="B196" s="116"/>
      <c r="C196" s="42">
        <v>8923.28</v>
      </c>
      <c r="D196" s="107">
        <v>8923.28</v>
      </c>
      <c r="E196" s="116"/>
      <c r="F196" s="42">
        <v>3101.61</v>
      </c>
      <c r="G196" s="107">
        <v>3101.61</v>
      </c>
      <c r="H196" s="73">
        <f t="shared" si="33"/>
        <v>34.7586313552864</v>
      </c>
    </row>
    <row r="197" spans="1:8" ht="12.75" customHeight="1">
      <c r="A197" s="8" t="s">
        <v>155</v>
      </c>
      <c r="B197" s="116"/>
      <c r="C197" s="42">
        <v>1167.64</v>
      </c>
      <c r="D197" s="107">
        <v>1167.65</v>
      </c>
      <c r="E197" s="116"/>
      <c r="F197" s="42">
        <v>1396.04</v>
      </c>
      <c r="G197" s="107">
        <v>1396.04</v>
      </c>
      <c r="H197" s="73">
        <f t="shared" si="33"/>
        <v>119.55979959748211</v>
      </c>
    </row>
    <row r="198" spans="1:8" ht="12.75" customHeight="1">
      <c r="A198" s="8" t="s">
        <v>250</v>
      </c>
      <c r="B198" s="116"/>
      <c r="C198" s="42">
        <v>377.73</v>
      </c>
      <c r="D198" s="107">
        <v>377.73</v>
      </c>
      <c r="E198" s="116"/>
      <c r="F198" s="42">
        <v>388.74</v>
      </c>
      <c r="G198" s="107">
        <v>388.74</v>
      </c>
      <c r="H198" s="73">
        <f t="shared" si="33"/>
        <v>102.91478039869747</v>
      </c>
    </row>
    <row r="199" spans="1:8" ht="12.75" customHeight="1">
      <c r="A199" s="23" t="s">
        <v>195</v>
      </c>
      <c r="B199" s="116"/>
      <c r="C199" s="42">
        <v>339.65</v>
      </c>
      <c r="D199" s="107">
        <v>339.65</v>
      </c>
      <c r="E199" s="116"/>
      <c r="F199" s="42">
        <v>359.67</v>
      </c>
      <c r="G199" s="107">
        <v>359.67</v>
      </c>
      <c r="H199" s="73">
        <f t="shared" si="33"/>
        <v>105.89430295892832</v>
      </c>
    </row>
    <row r="200" spans="1:8" ht="12.75" customHeight="1">
      <c r="A200" s="8" t="s">
        <v>192</v>
      </c>
      <c r="B200" s="116"/>
      <c r="C200" s="42">
        <v>131.44</v>
      </c>
      <c r="D200" s="107">
        <v>131.44</v>
      </c>
      <c r="E200" s="116"/>
      <c r="F200" s="42"/>
      <c r="G200" s="107"/>
      <c r="H200" s="74" t="s">
        <v>81</v>
      </c>
    </row>
    <row r="201" spans="1:8" ht="12.75" customHeight="1">
      <c r="A201" s="8" t="s">
        <v>193</v>
      </c>
      <c r="B201" s="116"/>
      <c r="C201" s="42">
        <v>11813.48</v>
      </c>
      <c r="D201" s="107">
        <v>11813.48</v>
      </c>
      <c r="E201" s="116"/>
      <c r="F201" s="42">
        <v>8907</v>
      </c>
      <c r="G201" s="107">
        <v>8907</v>
      </c>
      <c r="H201" s="73">
        <f t="shared" si="33"/>
        <v>75.39691945133865</v>
      </c>
    </row>
    <row r="202" spans="1:8" ht="12.75" customHeight="1">
      <c r="A202" s="8" t="s">
        <v>194</v>
      </c>
      <c r="B202" s="116"/>
      <c r="C202" s="42">
        <v>103664.26</v>
      </c>
      <c r="D202" s="107">
        <v>103664.26</v>
      </c>
      <c r="E202" s="116"/>
      <c r="F202" s="42"/>
      <c r="G202" s="107"/>
      <c r="H202" s="74" t="s">
        <v>81</v>
      </c>
    </row>
    <row r="203" spans="1:8" ht="12.75" customHeight="1">
      <c r="A203" s="8" t="s">
        <v>288</v>
      </c>
      <c r="B203" s="116"/>
      <c r="C203" s="42">
        <v>31534.04</v>
      </c>
      <c r="D203" s="107">
        <v>31534.04</v>
      </c>
      <c r="E203" s="116"/>
      <c r="F203" s="42"/>
      <c r="G203" s="107"/>
      <c r="H203" s="74" t="s">
        <v>81</v>
      </c>
    </row>
    <row r="204" spans="1:8" ht="12.75" customHeight="1">
      <c r="A204" s="8" t="s">
        <v>323</v>
      </c>
      <c r="B204" s="116"/>
      <c r="C204" s="42">
        <v>941.49</v>
      </c>
      <c r="D204" s="107">
        <v>941.49</v>
      </c>
      <c r="E204" s="116"/>
      <c r="F204" s="42">
        <v>3233.21</v>
      </c>
      <c r="G204" s="107">
        <v>3233.21</v>
      </c>
      <c r="H204" s="73">
        <f t="shared" si="33"/>
        <v>343.4141626570649</v>
      </c>
    </row>
    <row r="205" spans="1:8" ht="12.75" customHeight="1" thickBot="1">
      <c r="A205" s="18" t="s">
        <v>325</v>
      </c>
      <c r="B205" s="138"/>
      <c r="C205" s="44">
        <v>307.94</v>
      </c>
      <c r="D205" s="160">
        <v>307.94</v>
      </c>
      <c r="E205" s="138"/>
      <c r="F205" s="44">
        <v>475.06</v>
      </c>
      <c r="G205" s="160">
        <v>475.06</v>
      </c>
      <c r="H205" s="75">
        <f>G205/D205*100</f>
        <v>154.2703123985192</v>
      </c>
    </row>
    <row r="206" spans="1:8" ht="12.75" customHeight="1">
      <c r="A206" s="8" t="s">
        <v>324</v>
      </c>
      <c r="B206" s="116"/>
      <c r="C206" s="42">
        <v>984</v>
      </c>
      <c r="D206" s="107">
        <v>984</v>
      </c>
      <c r="E206" s="116"/>
      <c r="F206" s="42">
        <v>826.53</v>
      </c>
      <c r="G206" s="107">
        <v>826.53</v>
      </c>
      <c r="H206" s="73">
        <f>G206/D206*100</f>
        <v>83.9969512195122</v>
      </c>
    </row>
    <row r="207" spans="1:8" ht="12.75" customHeight="1">
      <c r="A207" s="8" t="s">
        <v>267</v>
      </c>
      <c r="B207" s="116"/>
      <c r="C207" s="42"/>
      <c r="D207" s="107"/>
      <c r="E207" s="116"/>
      <c r="F207" s="42">
        <v>491.9</v>
      </c>
      <c r="G207" s="107">
        <v>491.9</v>
      </c>
      <c r="H207" s="74" t="s">
        <v>81</v>
      </c>
    </row>
    <row r="208" spans="1:8" ht="12" customHeight="1">
      <c r="A208" s="8" t="s">
        <v>251</v>
      </c>
      <c r="B208" s="116"/>
      <c r="C208" s="42">
        <v>7152.57</v>
      </c>
      <c r="D208" s="107">
        <v>7152.57</v>
      </c>
      <c r="E208" s="116"/>
      <c r="F208" s="42">
        <v>9149.04</v>
      </c>
      <c r="G208" s="107">
        <v>9149.04</v>
      </c>
      <c r="H208" s="73">
        <f>G208/D208*100</f>
        <v>127.91262441332279</v>
      </c>
    </row>
    <row r="209" spans="1:8" ht="12.75" customHeight="1">
      <c r="A209" s="8" t="s">
        <v>289</v>
      </c>
      <c r="B209" s="116"/>
      <c r="C209" s="42">
        <v>509.6</v>
      </c>
      <c r="D209" s="107">
        <v>509.6</v>
      </c>
      <c r="E209" s="116"/>
      <c r="F209" s="42">
        <v>1024.98</v>
      </c>
      <c r="G209" s="107">
        <v>1024.98</v>
      </c>
      <c r="H209" s="73">
        <f>G209/D209*100</f>
        <v>201.1342229199372</v>
      </c>
    </row>
    <row r="210" spans="1:8" ht="12.75" customHeight="1">
      <c r="A210" s="9" t="s">
        <v>246</v>
      </c>
      <c r="B210" s="116"/>
      <c r="C210" s="42">
        <v>2177.1</v>
      </c>
      <c r="D210" s="107">
        <v>1204.13</v>
      </c>
      <c r="E210" s="116"/>
      <c r="F210" s="42">
        <v>4616.14</v>
      </c>
      <c r="G210" s="107">
        <v>3757.48</v>
      </c>
      <c r="H210" s="73">
        <f>G210/D210*100</f>
        <v>312.0493634408245</v>
      </c>
    </row>
    <row r="211" spans="1:8" ht="12.75" customHeight="1">
      <c r="A211" s="9" t="s">
        <v>328</v>
      </c>
      <c r="B211" s="116"/>
      <c r="C211" s="42"/>
      <c r="D211" s="107"/>
      <c r="E211" s="116"/>
      <c r="F211" s="42">
        <v>17100</v>
      </c>
      <c r="G211" s="107">
        <v>17084.21</v>
      </c>
      <c r="H211" s="74" t="s">
        <v>81</v>
      </c>
    </row>
    <row r="212" spans="1:8" ht="12.75" customHeight="1">
      <c r="A212" s="8" t="s">
        <v>326</v>
      </c>
      <c r="B212" s="116"/>
      <c r="C212" s="42">
        <f>2900+20445.97+19533.83</f>
        <v>42879.8</v>
      </c>
      <c r="D212" s="107">
        <f>2900+20445.97+19533.83</f>
        <v>42879.8</v>
      </c>
      <c r="E212" s="116"/>
      <c r="F212" s="42">
        <v>42521.78</v>
      </c>
      <c r="G212" s="107">
        <v>42521.78</v>
      </c>
      <c r="H212" s="73">
        <f>G212/D212*100</f>
        <v>99.16506140420431</v>
      </c>
    </row>
    <row r="213" spans="1:8" ht="12.75" customHeight="1">
      <c r="A213" s="8" t="s">
        <v>327</v>
      </c>
      <c r="B213" s="116"/>
      <c r="C213" s="42"/>
      <c r="D213" s="107"/>
      <c r="E213" s="116"/>
      <c r="F213" s="42">
        <v>4306.52</v>
      </c>
      <c r="G213" s="107">
        <v>4306.52</v>
      </c>
      <c r="H213" s="74" t="s">
        <v>81</v>
      </c>
    </row>
    <row r="214" spans="1:8" ht="12.75" customHeight="1">
      <c r="A214" s="8" t="s">
        <v>290</v>
      </c>
      <c r="B214" s="116"/>
      <c r="C214" s="42">
        <v>225.63</v>
      </c>
      <c r="D214" s="107">
        <v>225.63</v>
      </c>
      <c r="E214" s="116"/>
      <c r="F214" s="42">
        <v>137</v>
      </c>
      <c r="G214" s="107">
        <v>137</v>
      </c>
      <c r="H214" s="73">
        <f>G214/D214*100</f>
        <v>60.718876035988124</v>
      </c>
    </row>
    <row r="215" spans="1:8" ht="12.75" customHeight="1">
      <c r="A215" s="8" t="s">
        <v>329</v>
      </c>
      <c r="B215" s="116"/>
      <c r="C215" s="42"/>
      <c r="D215" s="107"/>
      <c r="E215" s="116"/>
      <c r="F215" s="42">
        <v>3905.07</v>
      </c>
      <c r="G215" s="107">
        <v>3905.07</v>
      </c>
      <c r="H215" s="74" t="s">
        <v>81</v>
      </c>
    </row>
    <row r="216" spans="1:8" ht="12.75" customHeight="1" hidden="1">
      <c r="A216" s="8" t="s">
        <v>105</v>
      </c>
      <c r="B216" s="116"/>
      <c r="C216" s="42"/>
      <c r="D216" s="107"/>
      <c r="E216" s="116"/>
      <c r="F216" s="42"/>
      <c r="G216" s="107"/>
      <c r="H216" s="74" t="s">
        <v>81</v>
      </c>
    </row>
    <row r="217" spans="1:8" ht="12.75" customHeight="1">
      <c r="A217" s="9" t="s">
        <v>8</v>
      </c>
      <c r="B217" s="116">
        <v>28705</v>
      </c>
      <c r="C217" s="42">
        <v>2056.52</v>
      </c>
      <c r="D217" s="107">
        <v>1710.01</v>
      </c>
      <c r="E217" s="116">
        <v>28279.1</v>
      </c>
      <c r="F217" s="42">
        <v>1452.6</v>
      </c>
      <c r="G217" s="107">
        <v>1328.21</v>
      </c>
      <c r="H217" s="73">
        <f>G217/D217*100</f>
        <v>77.67264518920942</v>
      </c>
    </row>
    <row r="218" spans="1:8" ht="12.75" customHeight="1">
      <c r="A218" s="9" t="s">
        <v>123</v>
      </c>
      <c r="B218" s="116"/>
      <c r="C218" s="42">
        <v>16246.27</v>
      </c>
      <c r="D218" s="107">
        <v>63.37</v>
      </c>
      <c r="E218" s="116">
        <v>200</v>
      </c>
      <c r="F218" s="42">
        <v>25151.72</v>
      </c>
      <c r="G218" s="107">
        <v>15076.96</v>
      </c>
      <c r="H218" s="74" t="s">
        <v>81</v>
      </c>
    </row>
    <row r="219" spans="1:8" ht="15" customHeight="1">
      <c r="A219" s="20" t="s">
        <v>36</v>
      </c>
      <c r="B219" s="135">
        <f aca="true" t="shared" si="34" ref="B219:G219">SUM(B221:B229)</f>
        <v>0</v>
      </c>
      <c r="C219" s="49">
        <f t="shared" si="34"/>
        <v>22271.4</v>
      </c>
      <c r="D219" s="157">
        <f t="shared" si="34"/>
        <v>8611.39</v>
      </c>
      <c r="E219" s="135">
        <f t="shared" si="34"/>
        <v>0</v>
      </c>
      <c r="F219" s="49">
        <f t="shared" si="34"/>
        <v>26637.41</v>
      </c>
      <c r="G219" s="157">
        <f t="shared" si="34"/>
        <v>26484.49</v>
      </c>
      <c r="H219" s="84">
        <f>G219/D219*100</f>
        <v>307.5518586430298</v>
      </c>
    </row>
    <row r="220" spans="1:8" ht="10.5" customHeight="1">
      <c r="A220" s="13" t="s">
        <v>2</v>
      </c>
      <c r="B220" s="116"/>
      <c r="C220" s="43"/>
      <c r="D220" s="109"/>
      <c r="E220" s="116"/>
      <c r="F220" s="43"/>
      <c r="G220" s="109"/>
      <c r="H220" s="73"/>
    </row>
    <row r="221" spans="1:8" ht="12.75" customHeight="1">
      <c r="A221" s="9" t="s">
        <v>125</v>
      </c>
      <c r="B221" s="117"/>
      <c r="C221" s="41">
        <v>1634.3</v>
      </c>
      <c r="D221" s="110">
        <v>1634.3</v>
      </c>
      <c r="E221" s="117"/>
      <c r="F221" s="41">
        <v>3984.3</v>
      </c>
      <c r="G221" s="110">
        <v>3984.3</v>
      </c>
      <c r="H221" s="73">
        <f>G221/D221*100</f>
        <v>243.79244936670136</v>
      </c>
    </row>
    <row r="222" spans="1:8" ht="12.75" customHeight="1" hidden="1">
      <c r="A222" s="9" t="s">
        <v>116</v>
      </c>
      <c r="B222" s="117"/>
      <c r="C222" s="41"/>
      <c r="D222" s="110"/>
      <c r="E222" s="117"/>
      <c r="F222" s="41"/>
      <c r="G222" s="110"/>
      <c r="H222" s="74" t="s">
        <v>81</v>
      </c>
    </row>
    <row r="223" spans="1:8" ht="12.75" customHeight="1">
      <c r="A223" s="9" t="s">
        <v>291</v>
      </c>
      <c r="B223" s="117"/>
      <c r="C223" s="41">
        <v>193.16</v>
      </c>
      <c r="D223" s="110">
        <v>193.16</v>
      </c>
      <c r="E223" s="117"/>
      <c r="F223" s="41">
        <v>116</v>
      </c>
      <c r="G223" s="110">
        <v>116</v>
      </c>
      <c r="H223" s="73">
        <f>G223/D223*100</f>
        <v>60.05384137502588</v>
      </c>
    </row>
    <row r="224" spans="1:8" ht="12.75" customHeight="1">
      <c r="A224" s="8" t="s">
        <v>326</v>
      </c>
      <c r="B224" s="117"/>
      <c r="C224" s="41">
        <v>149</v>
      </c>
      <c r="D224" s="110">
        <v>149</v>
      </c>
      <c r="E224" s="117"/>
      <c r="F224" s="41"/>
      <c r="G224" s="110"/>
      <c r="H224" s="74" t="s">
        <v>81</v>
      </c>
    </row>
    <row r="225" spans="1:8" ht="12.75" customHeight="1">
      <c r="A225" s="9" t="s">
        <v>328</v>
      </c>
      <c r="B225" s="117"/>
      <c r="C225" s="41"/>
      <c r="D225" s="110"/>
      <c r="E225" s="117"/>
      <c r="F225" s="41">
        <v>9743.64</v>
      </c>
      <c r="G225" s="110">
        <v>9743.64</v>
      </c>
      <c r="H225" s="74" t="s">
        <v>81</v>
      </c>
    </row>
    <row r="226" spans="1:8" ht="12.75" customHeight="1">
      <c r="A226" s="8" t="s">
        <v>327</v>
      </c>
      <c r="B226" s="117"/>
      <c r="C226" s="41"/>
      <c r="D226" s="110"/>
      <c r="E226" s="117"/>
      <c r="F226" s="41">
        <v>72.93</v>
      </c>
      <c r="G226" s="110">
        <v>72.93</v>
      </c>
      <c r="H226" s="74" t="s">
        <v>81</v>
      </c>
    </row>
    <row r="227" spans="1:8" ht="12.75" customHeight="1">
      <c r="A227" s="9" t="s">
        <v>292</v>
      </c>
      <c r="B227" s="117"/>
      <c r="C227" s="41">
        <v>3314.94</v>
      </c>
      <c r="D227" s="110">
        <v>3314.93</v>
      </c>
      <c r="E227" s="117"/>
      <c r="F227" s="41">
        <v>4821.6</v>
      </c>
      <c r="G227" s="110">
        <v>4821.6</v>
      </c>
      <c r="H227" s="73">
        <f>G227/D227*100</f>
        <v>145.45103516514678</v>
      </c>
    </row>
    <row r="228" spans="1:8" ht="12.75" customHeight="1" hidden="1">
      <c r="A228" s="9" t="s">
        <v>44</v>
      </c>
      <c r="B228" s="117"/>
      <c r="C228" s="41"/>
      <c r="D228" s="110"/>
      <c r="E228" s="117"/>
      <c r="F228" s="41"/>
      <c r="G228" s="110"/>
      <c r="H228" s="74" t="s">
        <v>81</v>
      </c>
    </row>
    <row r="229" spans="1:8" ht="12.75" customHeight="1" thickBot="1">
      <c r="A229" s="19" t="s">
        <v>132</v>
      </c>
      <c r="B229" s="137"/>
      <c r="C229" s="50">
        <v>16980</v>
      </c>
      <c r="D229" s="158">
        <v>3320</v>
      </c>
      <c r="E229" s="137"/>
      <c r="F229" s="50">
        <v>7898.94</v>
      </c>
      <c r="G229" s="158">
        <v>7746.02</v>
      </c>
      <c r="H229" s="75">
        <f>G229/D229*100</f>
        <v>233.31385542168675</v>
      </c>
    </row>
    <row r="230" spans="1:8" ht="18" customHeight="1">
      <c r="A230" s="11" t="s">
        <v>15</v>
      </c>
      <c r="B230" s="76">
        <f aca="true" t="shared" si="35" ref="B230:G230">B231+B248</f>
        <v>383327.2</v>
      </c>
      <c r="C230" s="40">
        <f t="shared" si="35"/>
        <v>529677.36</v>
      </c>
      <c r="D230" s="104">
        <f t="shared" si="35"/>
        <v>509196.43</v>
      </c>
      <c r="E230" s="76">
        <f t="shared" si="35"/>
        <v>416450.8</v>
      </c>
      <c r="F230" s="40">
        <f t="shared" si="35"/>
        <v>628385.6499999999</v>
      </c>
      <c r="G230" s="104">
        <f t="shared" si="35"/>
        <v>601476.7499999999</v>
      </c>
      <c r="H230" s="80">
        <f>G230/D230*100</f>
        <v>118.12273507102158</v>
      </c>
    </row>
    <row r="231" spans="1:8" ht="15" customHeight="1">
      <c r="A231" s="16" t="s">
        <v>35</v>
      </c>
      <c r="B231" s="133">
        <f aca="true" t="shared" si="36" ref="B231:G231">SUM(B233:B247)</f>
        <v>383327.2</v>
      </c>
      <c r="C231" s="48">
        <f t="shared" si="36"/>
        <v>483677.36</v>
      </c>
      <c r="D231" s="156">
        <f t="shared" si="36"/>
        <v>463196.43</v>
      </c>
      <c r="E231" s="133">
        <f t="shared" si="36"/>
        <v>416180.8</v>
      </c>
      <c r="F231" s="48">
        <f t="shared" si="36"/>
        <v>620658.46</v>
      </c>
      <c r="G231" s="156">
        <f t="shared" si="36"/>
        <v>593749.5599999999</v>
      </c>
      <c r="H231" s="84">
        <f>G231/D231*100</f>
        <v>128.185262567762</v>
      </c>
    </row>
    <row r="232" spans="1:8" ht="10.5" customHeight="1">
      <c r="A232" s="13" t="s">
        <v>2</v>
      </c>
      <c r="B232" s="76"/>
      <c r="C232" s="42"/>
      <c r="D232" s="104"/>
      <c r="E232" s="76"/>
      <c r="F232" s="42"/>
      <c r="G232" s="104"/>
      <c r="H232" s="73"/>
    </row>
    <row r="233" spans="1:8" ht="12.75" customHeight="1">
      <c r="A233" s="8" t="s">
        <v>14</v>
      </c>
      <c r="B233" s="134">
        <v>223604</v>
      </c>
      <c r="C233" s="42">
        <v>227854</v>
      </c>
      <c r="D233" s="107">
        <v>227854</v>
      </c>
      <c r="E233" s="134">
        <v>230584</v>
      </c>
      <c r="F233" s="42">
        <v>261034</v>
      </c>
      <c r="G233" s="107">
        <v>261034</v>
      </c>
      <c r="H233" s="73">
        <f>G233/D233*100</f>
        <v>114.56195634046362</v>
      </c>
    </row>
    <row r="234" spans="1:8" ht="12.75" customHeight="1">
      <c r="A234" s="8" t="s">
        <v>235</v>
      </c>
      <c r="B234" s="134">
        <v>8417.5</v>
      </c>
      <c r="C234" s="42">
        <v>16015.5</v>
      </c>
      <c r="D234" s="107">
        <v>0</v>
      </c>
      <c r="E234" s="134">
        <v>29670</v>
      </c>
      <c r="F234" s="42">
        <v>16021.5</v>
      </c>
      <c r="G234" s="107">
        <v>0</v>
      </c>
      <c r="H234" s="74" t="s">
        <v>81</v>
      </c>
    </row>
    <row r="235" spans="1:8" ht="12.75" customHeight="1">
      <c r="A235" s="8" t="s">
        <v>133</v>
      </c>
      <c r="B235" s="134">
        <v>100000</v>
      </c>
      <c r="C235" s="42">
        <v>191053.2</v>
      </c>
      <c r="D235" s="107">
        <v>191053.2</v>
      </c>
      <c r="E235" s="134">
        <v>90000</v>
      </c>
      <c r="F235" s="42">
        <v>308907.95</v>
      </c>
      <c r="G235" s="107">
        <v>308907.95</v>
      </c>
      <c r="H235" s="73">
        <f>G235/D235*100</f>
        <v>161.6868756974497</v>
      </c>
    </row>
    <row r="236" spans="1:8" ht="12.75" customHeight="1">
      <c r="A236" s="8" t="s">
        <v>196</v>
      </c>
      <c r="B236" s="134">
        <v>30000</v>
      </c>
      <c r="C236" s="42"/>
      <c r="D236" s="107"/>
      <c r="E236" s="134">
        <v>40000</v>
      </c>
      <c r="F236" s="42"/>
      <c r="G236" s="107"/>
      <c r="H236" s="74" t="s">
        <v>81</v>
      </c>
    </row>
    <row r="237" spans="1:8" ht="12.75" customHeight="1">
      <c r="A237" s="8" t="s">
        <v>293</v>
      </c>
      <c r="B237" s="134"/>
      <c r="C237" s="42">
        <v>16892.79</v>
      </c>
      <c r="D237" s="107">
        <v>16982.79</v>
      </c>
      <c r="E237" s="134"/>
      <c r="F237" s="42"/>
      <c r="G237" s="107"/>
      <c r="H237" s="74" t="s">
        <v>81</v>
      </c>
    </row>
    <row r="238" spans="1:8" ht="12.75" customHeight="1">
      <c r="A238" s="8" t="s">
        <v>41</v>
      </c>
      <c r="B238" s="134"/>
      <c r="C238" s="42">
        <v>703.37</v>
      </c>
      <c r="D238" s="107">
        <v>703.37</v>
      </c>
      <c r="E238" s="134"/>
      <c r="F238" s="42"/>
      <c r="G238" s="107"/>
      <c r="H238" s="74" t="s">
        <v>81</v>
      </c>
    </row>
    <row r="239" spans="1:8" ht="12.75" customHeight="1">
      <c r="A239" s="8" t="s">
        <v>43</v>
      </c>
      <c r="B239" s="134"/>
      <c r="C239" s="42">
        <v>719.81</v>
      </c>
      <c r="D239" s="107">
        <v>719.81</v>
      </c>
      <c r="E239" s="134"/>
      <c r="F239" s="42"/>
      <c r="G239" s="107"/>
      <c r="H239" s="74" t="s">
        <v>81</v>
      </c>
    </row>
    <row r="240" spans="1:8" ht="12.75" customHeight="1">
      <c r="A240" s="8" t="s">
        <v>255</v>
      </c>
      <c r="B240" s="134"/>
      <c r="C240" s="42">
        <v>5508.04</v>
      </c>
      <c r="D240" s="107">
        <v>5508.04</v>
      </c>
      <c r="E240" s="134"/>
      <c r="F240" s="42">
        <v>3360.89</v>
      </c>
      <c r="G240" s="107">
        <v>3360.89</v>
      </c>
      <c r="H240" s="73">
        <f>G240/D240*100</f>
        <v>61.01789384245575</v>
      </c>
    </row>
    <row r="241" spans="1:8" ht="12.75" customHeight="1" hidden="1">
      <c r="A241" s="8" t="s">
        <v>252</v>
      </c>
      <c r="B241" s="134"/>
      <c r="C241" s="42"/>
      <c r="D241" s="107"/>
      <c r="E241" s="134"/>
      <c r="F241" s="42"/>
      <c r="G241" s="107"/>
      <c r="H241" s="74" t="s">
        <v>81</v>
      </c>
    </row>
    <row r="242" spans="1:8" ht="12.75" customHeight="1">
      <c r="A242" s="8" t="s">
        <v>304</v>
      </c>
      <c r="B242" s="134"/>
      <c r="C242" s="42">
        <v>1310.51</v>
      </c>
      <c r="D242" s="107">
        <v>1310.51</v>
      </c>
      <c r="E242" s="134"/>
      <c r="F242" s="42">
        <v>86.17</v>
      </c>
      <c r="G242" s="107">
        <v>86.17</v>
      </c>
      <c r="H242" s="73">
        <f>G242/D242*100</f>
        <v>6.575302744732967</v>
      </c>
    </row>
    <row r="243" spans="1:8" ht="12.75" customHeight="1">
      <c r="A243" s="9" t="s">
        <v>330</v>
      </c>
      <c r="B243" s="134"/>
      <c r="C243" s="42"/>
      <c r="D243" s="107"/>
      <c r="E243" s="134"/>
      <c r="F243" s="42">
        <v>1108.08</v>
      </c>
      <c r="G243" s="107">
        <v>1108.08</v>
      </c>
      <c r="H243" s="74" t="s">
        <v>81</v>
      </c>
    </row>
    <row r="244" spans="1:8" ht="12.75" customHeight="1">
      <c r="A244" s="8" t="s">
        <v>230</v>
      </c>
      <c r="B244" s="134"/>
      <c r="C244" s="42">
        <v>41</v>
      </c>
      <c r="D244" s="107">
        <v>41</v>
      </c>
      <c r="E244" s="134"/>
      <c r="F244" s="42"/>
      <c r="G244" s="107"/>
      <c r="H244" s="74" t="s">
        <v>81</v>
      </c>
    </row>
    <row r="245" spans="1:8" ht="12.75" customHeight="1">
      <c r="A245" s="8" t="s">
        <v>253</v>
      </c>
      <c r="B245" s="134"/>
      <c r="C245" s="42">
        <v>100</v>
      </c>
      <c r="D245" s="107">
        <v>100</v>
      </c>
      <c r="E245" s="134"/>
      <c r="F245" s="42">
        <v>170</v>
      </c>
      <c r="G245" s="107">
        <v>170</v>
      </c>
      <c r="H245" s="73">
        <f>G245/D245*100</f>
        <v>170</v>
      </c>
    </row>
    <row r="246" spans="1:8" ht="12.75" customHeight="1">
      <c r="A246" s="9" t="s">
        <v>8</v>
      </c>
      <c r="B246" s="116">
        <v>21305.7</v>
      </c>
      <c r="C246" s="42">
        <v>23464.5</v>
      </c>
      <c r="D246" s="107">
        <v>18909.07</v>
      </c>
      <c r="E246" s="116">
        <v>25926.8</v>
      </c>
      <c r="F246" s="42">
        <v>29969.87</v>
      </c>
      <c r="G246" s="107">
        <v>19082.47</v>
      </c>
      <c r="H246" s="73">
        <f>G246/D246*100</f>
        <v>100.91702024478202</v>
      </c>
    </row>
    <row r="247" spans="1:8" ht="12.75" customHeight="1">
      <c r="A247" s="8" t="s">
        <v>123</v>
      </c>
      <c r="B247" s="134"/>
      <c r="C247" s="42">
        <v>14.64</v>
      </c>
      <c r="D247" s="162">
        <v>14.64</v>
      </c>
      <c r="E247" s="134"/>
      <c r="F247" s="42"/>
      <c r="G247" s="162"/>
      <c r="H247" s="74" t="s">
        <v>81</v>
      </c>
    </row>
    <row r="248" spans="1:8" ht="15" customHeight="1">
      <c r="A248" s="16" t="s">
        <v>36</v>
      </c>
      <c r="B248" s="133">
        <f aca="true" t="shared" si="37" ref="B248:G248">SUM(B250:B256)</f>
        <v>0</v>
      </c>
      <c r="C248" s="48">
        <f t="shared" si="37"/>
        <v>46000</v>
      </c>
      <c r="D248" s="156">
        <f t="shared" si="37"/>
        <v>46000</v>
      </c>
      <c r="E248" s="133">
        <f t="shared" si="37"/>
        <v>270</v>
      </c>
      <c r="F248" s="48">
        <f t="shared" si="37"/>
        <v>7727.19</v>
      </c>
      <c r="G248" s="156">
        <f t="shared" si="37"/>
        <v>7727.19</v>
      </c>
      <c r="H248" s="84">
        <f>G248/D248*100</f>
        <v>16.79823913043478</v>
      </c>
    </row>
    <row r="249" spans="1:8" ht="10.5" customHeight="1">
      <c r="A249" s="13" t="s">
        <v>2</v>
      </c>
      <c r="B249" s="116"/>
      <c r="C249" s="42"/>
      <c r="D249" s="107"/>
      <c r="E249" s="116"/>
      <c r="F249" s="42"/>
      <c r="G249" s="107"/>
      <c r="H249" s="73"/>
    </row>
    <row r="250" spans="1:8" ht="12.75" customHeight="1" hidden="1">
      <c r="A250" s="8" t="s">
        <v>255</v>
      </c>
      <c r="B250" s="134"/>
      <c r="C250" s="42"/>
      <c r="D250" s="162"/>
      <c r="E250" s="134"/>
      <c r="F250" s="42"/>
      <c r="G250" s="162"/>
      <c r="H250" s="74" t="s">
        <v>81</v>
      </c>
    </row>
    <row r="251" spans="1:8" ht="12.75" customHeight="1" hidden="1">
      <c r="A251" s="8" t="s">
        <v>252</v>
      </c>
      <c r="B251" s="134"/>
      <c r="C251" s="42"/>
      <c r="D251" s="162"/>
      <c r="E251" s="134"/>
      <c r="F251" s="42"/>
      <c r="G251" s="162"/>
      <c r="H251" s="74" t="s">
        <v>81</v>
      </c>
    </row>
    <row r="252" spans="1:8" ht="12.75" customHeight="1" hidden="1">
      <c r="A252" s="8" t="s">
        <v>254</v>
      </c>
      <c r="B252" s="134"/>
      <c r="C252" s="42"/>
      <c r="D252" s="162"/>
      <c r="E252" s="134"/>
      <c r="F252" s="42"/>
      <c r="G252" s="162"/>
      <c r="H252" s="74" t="s">
        <v>81</v>
      </c>
    </row>
    <row r="253" spans="1:8" ht="12.75" customHeight="1" hidden="1">
      <c r="A253" s="8" t="s">
        <v>116</v>
      </c>
      <c r="B253" s="134"/>
      <c r="C253" s="42"/>
      <c r="D253" s="162"/>
      <c r="E253" s="134"/>
      <c r="F253" s="42"/>
      <c r="G253" s="162"/>
      <c r="H253" s="74" t="s">
        <v>81</v>
      </c>
    </row>
    <row r="254" spans="1:8" ht="12.75" customHeight="1">
      <c r="A254" s="8" t="s">
        <v>231</v>
      </c>
      <c r="B254" s="134"/>
      <c r="C254" s="42">
        <v>46000</v>
      </c>
      <c r="D254" s="162">
        <v>46000</v>
      </c>
      <c r="E254" s="134"/>
      <c r="F254" s="42"/>
      <c r="G254" s="162"/>
      <c r="H254" s="74" t="s">
        <v>81</v>
      </c>
    </row>
    <row r="255" spans="1:8" ht="12.75" customHeight="1">
      <c r="A255" s="8" t="s">
        <v>44</v>
      </c>
      <c r="B255" s="134"/>
      <c r="C255" s="42"/>
      <c r="D255" s="162"/>
      <c r="E255" s="134">
        <v>270</v>
      </c>
      <c r="F255" s="42">
        <v>270</v>
      </c>
      <c r="G255" s="180">
        <v>270</v>
      </c>
      <c r="H255" s="74" t="s">
        <v>81</v>
      </c>
    </row>
    <row r="256" spans="1:8" ht="12.75" customHeight="1" thickBot="1">
      <c r="A256" s="19" t="s">
        <v>132</v>
      </c>
      <c r="B256" s="138"/>
      <c r="C256" s="44"/>
      <c r="D256" s="160"/>
      <c r="E256" s="138"/>
      <c r="F256" s="44">
        <v>7457.19</v>
      </c>
      <c r="G256" s="160">
        <v>7457.19</v>
      </c>
      <c r="H256" s="87" t="s">
        <v>81</v>
      </c>
    </row>
    <row r="257" spans="1:8" ht="18" customHeight="1">
      <c r="A257" s="11" t="s">
        <v>16</v>
      </c>
      <c r="B257" s="139">
        <f aca="true" t="shared" si="38" ref="B257:G257">B258+B272</f>
        <v>159458.4</v>
      </c>
      <c r="C257" s="40">
        <f t="shared" si="38"/>
        <v>184620.1</v>
      </c>
      <c r="D257" s="104">
        <f t="shared" si="38"/>
        <v>184113.27000000002</v>
      </c>
      <c r="E257" s="139">
        <f t="shared" si="38"/>
        <v>189018.5</v>
      </c>
      <c r="F257" s="40">
        <f t="shared" si="38"/>
        <v>216788.66999999998</v>
      </c>
      <c r="G257" s="104">
        <f t="shared" si="38"/>
        <v>210039.28</v>
      </c>
      <c r="H257" s="80">
        <f>G257/D257*100</f>
        <v>114.08155425190154</v>
      </c>
    </row>
    <row r="258" spans="1:8" ht="15" customHeight="1">
      <c r="A258" s="16" t="s">
        <v>35</v>
      </c>
      <c r="B258" s="133">
        <f aca="true" t="shared" si="39" ref="B258:G258">SUM(B260:B271)</f>
        <v>159458.4</v>
      </c>
      <c r="C258" s="48">
        <f t="shared" si="39"/>
        <v>184620.1</v>
      </c>
      <c r="D258" s="156">
        <f t="shared" si="39"/>
        <v>184113.27000000002</v>
      </c>
      <c r="E258" s="133">
        <f t="shared" si="39"/>
        <v>189018.5</v>
      </c>
      <c r="F258" s="48">
        <f t="shared" si="39"/>
        <v>212620.66999999998</v>
      </c>
      <c r="G258" s="156">
        <f t="shared" si="39"/>
        <v>205871.28</v>
      </c>
      <c r="H258" s="84">
        <f>G258/D258*100</f>
        <v>111.81773046559869</v>
      </c>
    </row>
    <row r="259" spans="1:8" ht="10.5" customHeight="1">
      <c r="A259" s="13" t="s">
        <v>2</v>
      </c>
      <c r="B259" s="116"/>
      <c r="C259" s="42"/>
      <c r="D259" s="107"/>
      <c r="E259" s="116"/>
      <c r="F259" s="42"/>
      <c r="G259" s="107"/>
      <c r="H259" s="73"/>
    </row>
    <row r="260" spans="1:8" ht="12.75" customHeight="1">
      <c r="A260" s="8" t="s">
        <v>14</v>
      </c>
      <c r="B260" s="116">
        <v>137599.9</v>
      </c>
      <c r="C260" s="42">
        <v>159299.6</v>
      </c>
      <c r="D260" s="107">
        <v>159299.6</v>
      </c>
      <c r="E260" s="116">
        <v>165134.5</v>
      </c>
      <c r="F260" s="42">
        <v>178350.59</v>
      </c>
      <c r="G260" s="107">
        <v>178350.59</v>
      </c>
      <c r="H260" s="73">
        <f>G260/D260*100</f>
        <v>111.95922023658565</v>
      </c>
    </row>
    <row r="261" spans="1:8" ht="12.75" customHeight="1">
      <c r="A261" s="8" t="s">
        <v>90</v>
      </c>
      <c r="B261" s="116"/>
      <c r="C261" s="42">
        <v>270</v>
      </c>
      <c r="D261" s="107">
        <v>270</v>
      </c>
      <c r="E261" s="116"/>
      <c r="F261" s="42">
        <v>320</v>
      </c>
      <c r="G261" s="107">
        <v>320</v>
      </c>
      <c r="H261" s="73">
        <f aca="true" t="shared" si="40" ref="H261:H270">G261/D261*100</f>
        <v>118.5185185185185</v>
      </c>
    </row>
    <row r="262" spans="1:8" ht="12.75" customHeight="1">
      <c r="A262" s="8" t="s">
        <v>91</v>
      </c>
      <c r="B262" s="116"/>
      <c r="C262" s="42">
        <v>552</v>
      </c>
      <c r="D262" s="107">
        <v>552</v>
      </c>
      <c r="E262" s="116"/>
      <c r="F262" s="42">
        <v>618</v>
      </c>
      <c r="G262" s="107">
        <v>618</v>
      </c>
      <c r="H262" s="73">
        <f t="shared" si="40"/>
        <v>111.95652173913044</v>
      </c>
    </row>
    <row r="263" spans="1:8" ht="12.75" customHeight="1">
      <c r="A263" s="8" t="s">
        <v>257</v>
      </c>
      <c r="B263" s="116"/>
      <c r="C263" s="42">
        <v>275</v>
      </c>
      <c r="D263" s="107">
        <v>275</v>
      </c>
      <c r="E263" s="116"/>
      <c r="F263" s="42"/>
      <c r="G263" s="107"/>
      <c r="H263" s="74" t="s">
        <v>81</v>
      </c>
    </row>
    <row r="264" spans="1:8" ht="12.75" customHeight="1">
      <c r="A264" s="8" t="s">
        <v>256</v>
      </c>
      <c r="B264" s="116"/>
      <c r="C264" s="42">
        <v>208</v>
      </c>
      <c r="D264" s="107">
        <v>208</v>
      </c>
      <c r="E264" s="116"/>
      <c r="F264" s="42">
        <v>139</v>
      </c>
      <c r="G264" s="107">
        <v>139</v>
      </c>
      <c r="H264" s="73">
        <f t="shared" si="40"/>
        <v>66.82692307692307</v>
      </c>
    </row>
    <row r="265" spans="1:8" ht="12.75" customHeight="1">
      <c r="A265" s="8" t="s">
        <v>198</v>
      </c>
      <c r="B265" s="116"/>
      <c r="C265" s="42">
        <v>174</v>
      </c>
      <c r="D265" s="107">
        <v>174</v>
      </c>
      <c r="E265" s="116"/>
      <c r="F265" s="42">
        <v>321</v>
      </c>
      <c r="G265" s="107">
        <v>321</v>
      </c>
      <c r="H265" s="73">
        <f t="shared" si="40"/>
        <v>184.48275862068965</v>
      </c>
    </row>
    <row r="266" spans="1:8" ht="12.75" customHeight="1">
      <c r="A266" s="8" t="s">
        <v>134</v>
      </c>
      <c r="B266" s="134">
        <v>3294</v>
      </c>
      <c r="C266" s="45">
        <v>3239</v>
      </c>
      <c r="D266" s="162">
        <v>3239</v>
      </c>
      <c r="E266" s="134">
        <v>3294</v>
      </c>
      <c r="F266" s="45">
        <v>3319</v>
      </c>
      <c r="G266" s="162">
        <v>3319</v>
      </c>
      <c r="H266" s="73">
        <f t="shared" si="40"/>
        <v>102.46989811670268</v>
      </c>
    </row>
    <row r="267" spans="1:8" ht="12.75" customHeight="1">
      <c r="A267" s="8" t="s">
        <v>294</v>
      </c>
      <c r="B267" s="134"/>
      <c r="C267" s="45">
        <v>126</v>
      </c>
      <c r="D267" s="162">
        <v>126</v>
      </c>
      <c r="E267" s="134"/>
      <c r="F267" s="45"/>
      <c r="G267" s="162"/>
      <c r="H267" s="74" t="s">
        <v>81</v>
      </c>
    </row>
    <row r="268" spans="1:8" ht="12.75" customHeight="1">
      <c r="A268" s="8" t="s">
        <v>295</v>
      </c>
      <c r="B268" s="134"/>
      <c r="C268" s="45">
        <v>130</v>
      </c>
      <c r="D268" s="162">
        <v>130</v>
      </c>
      <c r="E268" s="134"/>
      <c r="F268" s="45"/>
      <c r="G268" s="162"/>
      <c r="H268" s="74" t="s">
        <v>81</v>
      </c>
    </row>
    <row r="269" spans="1:8" ht="12.75" customHeight="1">
      <c r="A269" s="8" t="s">
        <v>105</v>
      </c>
      <c r="B269" s="116"/>
      <c r="C269" s="42">
        <v>6017</v>
      </c>
      <c r="D269" s="107">
        <v>6017</v>
      </c>
      <c r="E269" s="116"/>
      <c r="F269" s="42">
        <v>6567</v>
      </c>
      <c r="G269" s="107">
        <v>6567</v>
      </c>
      <c r="H269" s="73">
        <f t="shared" si="40"/>
        <v>109.14076782449726</v>
      </c>
    </row>
    <row r="270" spans="1:8" ht="12.75" customHeight="1">
      <c r="A270" s="8" t="s">
        <v>8</v>
      </c>
      <c r="B270" s="116">
        <v>18564.5</v>
      </c>
      <c r="C270" s="42">
        <v>14329.5</v>
      </c>
      <c r="D270" s="107">
        <v>13822.67</v>
      </c>
      <c r="E270" s="116">
        <v>20590</v>
      </c>
      <c r="F270" s="42">
        <v>22986.08</v>
      </c>
      <c r="G270" s="107">
        <v>16236.69</v>
      </c>
      <c r="H270" s="73">
        <f t="shared" si="40"/>
        <v>117.46420915785446</v>
      </c>
    </row>
    <row r="271" spans="1:8" ht="12.75" customHeight="1" hidden="1">
      <c r="A271" s="23" t="s">
        <v>123</v>
      </c>
      <c r="B271" s="116"/>
      <c r="C271" s="42"/>
      <c r="D271" s="107"/>
      <c r="E271" s="116"/>
      <c r="F271" s="42"/>
      <c r="G271" s="107"/>
      <c r="H271" s="74" t="s">
        <v>81</v>
      </c>
    </row>
    <row r="272" spans="1:8" ht="15" customHeight="1">
      <c r="A272" s="16" t="s">
        <v>36</v>
      </c>
      <c r="B272" s="133">
        <f aca="true" t="shared" si="41" ref="B272:G272">SUM(B274:B281)</f>
        <v>0</v>
      </c>
      <c r="C272" s="48">
        <f t="shared" si="41"/>
        <v>0</v>
      </c>
      <c r="D272" s="156">
        <f t="shared" si="41"/>
        <v>0</v>
      </c>
      <c r="E272" s="133">
        <f t="shared" si="41"/>
        <v>0</v>
      </c>
      <c r="F272" s="48">
        <f t="shared" si="41"/>
        <v>4168</v>
      </c>
      <c r="G272" s="156">
        <f t="shared" si="41"/>
        <v>4168</v>
      </c>
      <c r="H272" s="90" t="s">
        <v>81</v>
      </c>
    </row>
    <row r="273" spans="1:8" ht="10.5" customHeight="1">
      <c r="A273" s="13" t="s">
        <v>2</v>
      </c>
      <c r="B273" s="116"/>
      <c r="C273" s="42"/>
      <c r="D273" s="107"/>
      <c r="E273" s="116"/>
      <c r="F273" s="42"/>
      <c r="G273" s="107"/>
      <c r="H273" s="73"/>
    </row>
    <row r="274" spans="1:8" ht="12.75" customHeight="1">
      <c r="A274" s="8" t="s">
        <v>125</v>
      </c>
      <c r="B274" s="134"/>
      <c r="C274" s="45"/>
      <c r="D274" s="162"/>
      <c r="E274" s="134"/>
      <c r="F274" s="45">
        <v>3860</v>
      </c>
      <c r="G274" s="162">
        <v>3860</v>
      </c>
      <c r="H274" s="74" t="s">
        <v>81</v>
      </c>
    </row>
    <row r="275" spans="1:8" ht="12.75" customHeight="1" hidden="1">
      <c r="A275" s="8" t="s">
        <v>116</v>
      </c>
      <c r="B275" s="134"/>
      <c r="C275" s="45"/>
      <c r="D275" s="162"/>
      <c r="E275" s="134"/>
      <c r="F275" s="45"/>
      <c r="G275" s="162"/>
      <c r="H275" s="74" t="s">
        <v>81</v>
      </c>
    </row>
    <row r="276" spans="1:8" ht="12.75" customHeight="1" hidden="1">
      <c r="A276" s="8" t="s">
        <v>90</v>
      </c>
      <c r="B276" s="134"/>
      <c r="C276" s="45"/>
      <c r="D276" s="162"/>
      <c r="E276" s="134"/>
      <c r="F276" s="45"/>
      <c r="G276" s="162"/>
      <c r="H276" s="74" t="s">
        <v>81</v>
      </c>
    </row>
    <row r="277" spans="1:8" ht="12.75" customHeight="1" hidden="1">
      <c r="A277" s="8" t="s">
        <v>198</v>
      </c>
      <c r="B277" s="134"/>
      <c r="C277" s="45"/>
      <c r="D277" s="162"/>
      <c r="E277" s="134"/>
      <c r="F277" s="45"/>
      <c r="G277" s="162"/>
      <c r="H277" s="74" t="s">
        <v>81</v>
      </c>
    </row>
    <row r="278" spans="1:8" ht="12.75" customHeight="1">
      <c r="A278" s="8" t="s">
        <v>294</v>
      </c>
      <c r="B278" s="134"/>
      <c r="C278" s="45"/>
      <c r="D278" s="162"/>
      <c r="E278" s="134"/>
      <c r="F278" s="45">
        <v>252</v>
      </c>
      <c r="G278" s="162">
        <v>252</v>
      </c>
      <c r="H278" s="74" t="s">
        <v>81</v>
      </c>
    </row>
    <row r="279" spans="1:8" ht="12.75" customHeight="1" thickBot="1">
      <c r="A279" s="18" t="s">
        <v>331</v>
      </c>
      <c r="B279" s="136"/>
      <c r="C279" s="47"/>
      <c r="D279" s="163"/>
      <c r="E279" s="136"/>
      <c r="F279" s="47">
        <v>56</v>
      </c>
      <c r="G279" s="163">
        <v>56</v>
      </c>
      <c r="H279" s="87" t="s">
        <v>81</v>
      </c>
    </row>
    <row r="280" spans="1:8" ht="12.75" customHeight="1" hidden="1">
      <c r="A280" s="8" t="s">
        <v>132</v>
      </c>
      <c r="B280" s="134"/>
      <c r="C280" s="45"/>
      <c r="D280" s="162"/>
      <c r="E280" s="134"/>
      <c r="F280" s="45"/>
      <c r="G280" s="162"/>
      <c r="H280" s="73"/>
    </row>
    <row r="281" spans="1:8" ht="12.75" customHeight="1" hidden="1" thickBot="1">
      <c r="A281" s="19" t="s">
        <v>44</v>
      </c>
      <c r="B281" s="138"/>
      <c r="C281" s="44"/>
      <c r="D281" s="160"/>
      <c r="E281" s="138"/>
      <c r="F281" s="44"/>
      <c r="G281" s="160"/>
      <c r="H281" s="118">
        <v>0</v>
      </c>
    </row>
    <row r="282" spans="1:8" ht="12.75" customHeight="1">
      <c r="A282" s="11" t="s">
        <v>11</v>
      </c>
      <c r="B282" s="76">
        <f aca="true" t="shared" si="42" ref="B282:G282">B283+B292</f>
        <v>46742</v>
      </c>
      <c r="C282" s="40">
        <f t="shared" si="42"/>
        <v>52101.490000000005</v>
      </c>
      <c r="D282" s="104">
        <f t="shared" si="42"/>
        <v>40955.04</v>
      </c>
      <c r="E282" s="76">
        <f t="shared" si="42"/>
        <v>48902.7</v>
      </c>
      <c r="F282" s="40">
        <f t="shared" si="42"/>
        <v>62236.049999999996</v>
      </c>
      <c r="G282" s="104">
        <f t="shared" si="42"/>
        <v>49071.44</v>
      </c>
      <c r="H282" s="80">
        <f>G282/D282*100</f>
        <v>119.81782950279137</v>
      </c>
    </row>
    <row r="283" spans="1:8" ht="12.75" customHeight="1">
      <c r="A283" s="16" t="s">
        <v>35</v>
      </c>
      <c r="B283" s="133">
        <f aca="true" t="shared" si="43" ref="B283:G283">SUM(B285:B291)</f>
        <v>46742</v>
      </c>
      <c r="C283" s="48">
        <f t="shared" si="43"/>
        <v>52101.490000000005</v>
      </c>
      <c r="D283" s="156">
        <f t="shared" si="43"/>
        <v>40955.04</v>
      </c>
      <c r="E283" s="133">
        <f t="shared" si="43"/>
        <v>48902.7</v>
      </c>
      <c r="F283" s="48">
        <f t="shared" si="43"/>
        <v>61891.67</v>
      </c>
      <c r="G283" s="156">
        <f t="shared" si="43"/>
        <v>48977.060000000005</v>
      </c>
      <c r="H283" s="84">
        <f>G283/D283*100</f>
        <v>119.58738167512473</v>
      </c>
    </row>
    <row r="284" spans="1:8" ht="12.75" customHeight="1">
      <c r="A284" s="13" t="s">
        <v>2</v>
      </c>
      <c r="B284" s="116"/>
      <c r="C284" s="42"/>
      <c r="D284" s="107"/>
      <c r="E284" s="116"/>
      <c r="F284" s="42"/>
      <c r="G284" s="107"/>
      <c r="H284" s="73"/>
    </row>
    <row r="285" spans="1:8" ht="12.75" customHeight="1">
      <c r="A285" s="9" t="s">
        <v>274</v>
      </c>
      <c r="B285" s="116">
        <v>17854.5</v>
      </c>
      <c r="C285" s="42">
        <v>21220.45</v>
      </c>
      <c r="D285" s="107">
        <v>17704.97</v>
      </c>
      <c r="E285" s="116">
        <v>20297.2</v>
      </c>
      <c r="F285" s="42">
        <v>25626.14</v>
      </c>
      <c r="G285" s="107">
        <v>20262.98</v>
      </c>
      <c r="H285" s="73">
        <f aca="true" t="shared" si="44" ref="H285:H291">G285/D285*100</f>
        <v>114.44797703695629</v>
      </c>
    </row>
    <row r="286" spans="1:8" ht="12.75" customHeight="1">
      <c r="A286" s="9" t="s">
        <v>7</v>
      </c>
      <c r="B286" s="116">
        <v>4209</v>
      </c>
      <c r="C286" s="42">
        <v>4448.77</v>
      </c>
      <c r="D286" s="107">
        <v>4240</v>
      </c>
      <c r="E286" s="116">
        <v>5133</v>
      </c>
      <c r="F286" s="42">
        <v>7222.17</v>
      </c>
      <c r="G286" s="107">
        <v>5571.53</v>
      </c>
      <c r="H286" s="73">
        <f t="shared" si="44"/>
        <v>131.40400943396227</v>
      </c>
    </row>
    <row r="287" spans="1:8" ht="12.75" customHeight="1">
      <c r="A287" s="9" t="s">
        <v>333</v>
      </c>
      <c r="B287" s="116">
        <v>1100</v>
      </c>
      <c r="C287" s="42">
        <v>1450</v>
      </c>
      <c r="D287" s="107">
        <v>1335.55</v>
      </c>
      <c r="E287" s="116">
        <v>1450</v>
      </c>
      <c r="F287" s="42">
        <v>1450</v>
      </c>
      <c r="G287" s="107">
        <v>1059.34</v>
      </c>
      <c r="H287" s="73">
        <f t="shared" si="44"/>
        <v>79.31863277301487</v>
      </c>
    </row>
    <row r="288" spans="1:8" ht="12.75" customHeight="1">
      <c r="A288" s="9" t="s">
        <v>8</v>
      </c>
      <c r="B288" s="116">
        <v>17204.5</v>
      </c>
      <c r="C288" s="56">
        <v>12435.27</v>
      </c>
      <c r="D288" s="107">
        <v>7563.48</v>
      </c>
      <c r="E288" s="116">
        <v>13648.5</v>
      </c>
      <c r="F288" s="56">
        <v>14953.74</v>
      </c>
      <c r="G288" s="107">
        <v>10463.97</v>
      </c>
      <c r="H288" s="73">
        <f t="shared" si="44"/>
        <v>138.34861730314617</v>
      </c>
    </row>
    <row r="289" spans="1:8" ht="12.75" customHeight="1">
      <c r="A289" s="9" t="s">
        <v>27</v>
      </c>
      <c r="B289" s="116">
        <v>500</v>
      </c>
      <c r="C289" s="42">
        <v>500</v>
      </c>
      <c r="D289" s="107">
        <v>10.38</v>
      </c>
      <c r="E289" s="116">
        <v>500</v>
      </c>
      <c r="F289" s="42">
        <v>500</v>
      </c>
      <c r="G289" s="107">
        <v>4.73</v>
      </c>
      <c r="H289" s="73">
        <f t="shared" si="44"/>
        <v>45.568400770712906</v>
      </c>
    </row>
    <row r="290" spans="1:8" ht="12.75" customHeight="1" hidden="1">
      <c r="A290" s="9" t="s">
        <v>123</v>
      </c>
      <c r="B290" s="116"/>
      <c r="C290" s="42"/>
      <c r="D290" s="107"/>
      <c r="E290" s="116"/>
      <c r="F290" s="42"/>
      <c r="G290" s="107"/>
      <c r="H290" s="73" t="e">
        <f t="shared" si="44"/>
        <v>#DIV/0!</v>
      </c>
    </row>
    <row r="291" spans="1:8" ht="12.75" customHeight="1">
      <c r="A291" s="9" t="s">
        <v>332</v>
      </c>
      <c r="B291" s="116">
        <v>5874</v>
      </c>
      <c r="C291" s="42">
        <v>12047</v>
      </c>
      <c r="D291" s="107">
        <v>10100.66</v>
      </c>
      <c r="E291" s="116">
        <f>7274+600</f>
        <v>7874</v>
      </c>
      <c r="F291" s="42">
        <f>8845.62+3294</f>
        <v>12139.62</v>
      </c>
      <c r="G291" s="107">
        <f>8475.51+3139</f>
        <v>11614.51</v>
      </c>
      <c r="H291" s="73">
        <f t="shared" si="44"/>
        <v>114.98763447141079</v>
      </c>
    </row>
    <row r="292" spans="1:8" ht="12.75" customHeight="1">
      <c r="A292" s="16" t="s">
        <v>36</v>
      </c>
      <c r="B292" s="133">
        <f aca="true" t="shared" si="45" ref="B292:G292">SUM(B294:B297)</f>
        <v>0</v>
      </c>
      <c r="C292" s="48">
        <f t="shared" si="45"/>
        <v>0</v>
      </c>
      <c r="D292" s="156">
        <f t="shared" si="45"/>
        <v>0</v>
      </c>
      <c r="E292" s="133">
        <f t="shared" si="45"/>
        <v>0</v>
      </c>
      <c r="F292" s="48">
        <f t="shared" si="45"/>
        <v>344.38</v>
      </c>
      <c r="G292" s="156">
        <f t="shared" si="45"/>
        <v>94.38</v>
      </c>
      <c r="H292" s="90" t="s">
        <v>81</v>
      </c>
    </row>
    <row r="293" spans="1:8" ht="12.75" customHeight="1">
      <c r="A293" s="13" t="s">
        <v>2</v>
      </c>
      <c r="B293" s="116"/>
      <c r="C293" s="42"/>
      <c r="D293" s="107"/>
      <c r="E293" s="116"/>
      <c r="F293" s="42"/>
      <c r="G293" s="107"/>
      <c r="H293" s="73"/>
    </row>
    <row r="294" spans="1:8" ht="12.75" customHeight="1" hidden="1">
      <c r="A294" s="17" t="s">
        <v>149</v>
      </c>
      <c r="B294" s="116"/>
      <c r="C294" s="42"/>
      <c r="D294" s="107"/>
      <c r="E294" s="116"/>
      <c r="F294" s="42"/>
      <c r="G294" s="107"/>
      <c r="H294" s="74" t="s">
        <v>81</v>
      </c>
    </row>
    <row r="295" spans="1:8" ht="12.75" customHeight="1" hidden="1">
      <c r="A295" s="8" t="s">
        <v>44</v>
      </c>
      <c r="B295" s="116"/>
      <c r="C295" s="42"/>
      <c r="D295" s="107"/>
      <c r="E295" s="116"/>
      <c r="F295" s="42"/>
      <c r="G295" s="107"/>
      <c r="H295" s="74" t="s">
        <v>81</v>
      </c>
    </row>
    <row r="296" spans="1:8" ht="12.75" customHeight="1">
      <c r="A296" s="9" t="s">
        <v>332</v>
      </c>
      <c r="B296" s="116"/>
      <c r="C296" s="42"/>
      <c r="D296" s="107"/>
      <c r="E296" s="116"/>
      <c r="F296" s="42">
        <v>94.38</v>
      </c>
      <c r="G296" s="107">
        <v>94.38</v>
      </c>
      <c r="H296" s="74" t="s">
        <v>81</v>
      </c>
    </row>
    <row r="297" spans="1:8" ht="12.75" customHeight="1" thickBot="1">
      <c r="A297" s="18" t="s">
        <v>9</v>
      </c>
      <c r="B297" s="138"/>
      <c r="C297" s="44"/>
      <c r="D297" s="160"/>
      <c r="E297" s="138"/>
      <c r="F297" s="44">
        <v>250</v>
      </c>
      <c r="G297" s="160">
        <v>0</v>
      </c>
      <c r="H297" s="87" t="s">
        <v>81</v>
      </c>
    </row>
    <row r="298" spans="1:8" ht="12.75" customHeight="1">
      <c r="A298" s="11" t="s">
        <v>344</v>
      </c>
      <c r="B298" s="76">
        <f aca="true" t="shared" si="46" ref="B298:G298">B299+B320</f>
        <v>335211.19999999995</v>
      </c>
      <c r="C298" s="40">
        <f t="shared" si="46"/>
        <v>356791.44</v>
      </c>
      <c r="D298" s="104">
        <f t="shared" si="46"/>
        <v>334231.2</v>
      </c>
      <c r="E298" s="76">
        <f t="shared" si="46"/>
        <v>373953.11</v>
      </c>
      <c r="F298" s="40">
        <f t="shared" si="46"/>
        <v>405021.72</v>
      </c>
      <c r="G298" s="104">
        <f t="shared" si="46"/>
        <v>368198.54000000004</v>
      </c>
      <c r="H298" s="80">
        <f>G298/D298*100</f>
        <v>110.16282740809356</v>
      </c>
    </row>
    <row r="299" spans="1:8" ht="12.75" customHeight="1">
      <c r="A299" s="16" t="s">
        <v>35</v>
      </c>
      <c r="B299" s="133">
        <f aca="true" t="shared" si="47" ref="B299:G299">SUM(B301:B319)</f>
        <v>335211.19999999995</v>
      </c>
      <c r="C299" s="48">
        <f t="shared" si="47"/>
        <v>354736.7</v>
      </c>
      <c r="D299" s="156">
        <f t="shared" si="47"/>
        <v>333929.94</v>
      </c>
      <c r="E299" s="133">
        <f t="shared" si="47"/>
        <v>373953.11</v>
      </c>
      <c r="F299" s="48">
        <f t="shared" si="47"/>
        <v>399172.24</v>
      </c>
      <c r="G299" s="156">
        <f t="shared" si="47"/>
        <v>368198.54000000004</v>
      </c>
      <c r="H299" s="84">
        <f>G299/D299*100</f>
        <v>110.2622124868468</v>
      </c>
    </row>
    <row r="300" spans="1:8" ht="12.75" customHeight="1">
      <c r="A300" s="13" t="s">
        <v>2</v>
      </c>
      <c r="B300" s="116"/>
      <c r="C300" s="42"/>
      <c r="D300" s="107"/>
      <c r="E300" s="116"/>
      <c r="F300" s="42"/>
      <c r="G300" s="107"/>
      <c r="H300" s="73"/>
    </row>
    <row r="301" spans="1:8" ht="12.75" customHeight="1">
      <c r="A301" s="17" t="s">
        <v>275</v>
      </c>
      <c r="B301" s="116">
        <v>166947.3</v>
      </c>
      <c r="C301" s="42">
        <v>173303.22</v>
      </c>
      <c r="D301" s="107">
        <v>171361.09</v>
      </c>
      <c r="E301" s="116">
        <v>184639.38</v>
      </c>
      <c r="F301" s="42">
        <v>195403.25</v>
      </c>
      <c r="G301" s="107">
        <v>194039.7</v>
      </c>
      <c r="H301" s="73">
        <f aca="true" t="shared" si="48" ref="H301:H306">G301/D301*100</f>
        <v>113.23439877745875</v>
      </c>
    </row>
    <row r="302" spans="1:8" ht="12.75" customHeight="1">
      <c r="A302" s="9" t="s">
        <v>7</v>
      </c>
      <c r="B302" s="116">
        <v>56898.9</v>
      </c>
      <c r="C302" s="42">
        <v>59707.67</v>
      </c>
      <c r="D302" s="107">
        <v>58936.76</v>
      </c>
      <c r="E302" s="116">
        <v>62979.15</v>
      </c>
      <c r="F302" s="42">
        <v>66652.63</v>
      </c>
      <c r="G302" s="107">
        <v>66212.02</v>
      </c>
      <c r="H302" s="73">
        <f t="shared" si="48"/>
        <v>112.34418044018707</v>
      </c>
    </row>
    <row r="303" spans="1:8" ht="12.75" customHeight="1">
      <c r="A303" s="9" t="s">
        <v>333</v>
      </c>
      <c r="B303" s="116">
        <v>200</v>
      </c>
      <c r="C303" s="42">
        <v>200</v>
      </c>
      <c r="D303" s="107">
        <v>178.48</v>
      </c>
      <c r="E303" s="116">
        <v>200</v>
      </c>
      <c r="F303" s="42">
        <v>240</v>
      </c>
      <c r="G303" s="107">
        <v>201.4</v>
      </c>
      <c r="H303" s="73">
        <f t="shared" si="48"/>
        <v>112.84177498879427</v>
      </c>
    </row>
    <row r="304" spans="1:8" ht="12.75" customHeight="1">
      <c r="A304" s="9" t="s">
        <v>8</v>
      </c>
      <c r="B304" s="116">
        <v>50038.4</v>
      </c>
      <c r="C304" s="42">
        <v>58297.62</v>
      </c>
      <c r="D304" s="107">
        <v>42224.1</v>
      </c>
      <c r="E304" s="116">
        <v>60808.58</v>
      </c>
      <c r="F304" s="42">
        <v>68362.22</v>
      </c>
      <c r="G304" s="107">
        <v>43962.86</v>
      </c>
      <c r="H304" s="73">
        <f t="shared" si="48"/>
        <v>104.11793264983741</v>
      </c>
    </row>
    <row r="305" spans="1:8" ht="12.75" customHeight="1">
      <c r="A305" s="9" t="s">
        <v>10</v>
      </c>
      <c r="B305" s="116">
        <v>352</v>
      </c>
      <c r="C305" s="42">
        <v>352</v>
      </c>
      <c r="D305" s="107">
        <v>163.15</v>
      </c>
      <c r="E305" s="116">
        <v>462</v>
      </c>
      <c r="F305" s="42">
        <v>462</v>
      </c>
      <c r="G305" s="107">
        <v>193.33</v>
      </c>
      <c r="H305" s="73">
        <f t="shared" si="48"/>
        <v>118.49831443456942</v>
      </c>
    </row>
    <row r="306" spans="1:8" ht="12.75" customHeight="1">
      <c r="A306" s="9" t="s">
        <v>141</v>
      </c>
      <c r="B306" s="116">
        <v>60774.6</v>
      </c>
      <c r="C306" s="42">
        <v>61039.4</v>
      </c>
      <c r="D306" s="107">
        <v>59344.16</v>
      </c>
      <c r="E306" s="116">
        <v>64864</v>
      </c>
      <c r="F306" s="42">
        <v>64864</v>
      </c>
      <c r="G306" s="107">
        <v>61306.95</v>
      </c>
      <c r="H306" s="73">
        <f t="shared" si="48"/>
        <v>103.3074695134281</v>
      </c>
    </row>
    <row r="307" spans="1:8" ht="12.75" customHeight="1" thickBot="1">
      <c r="A307" s="19" t="s">
        <v>132</v>
      </c>
      <c r="B307" s="138"/>
      <c r="C307" s="44">
        <v>52.54</v>
      </c>
      <c r="D307" s="160"/>
      <c r="E307" s="138"/>
      <c r="F307" s="44">
        <v>810.14</v>
      </c>
      <c r="G307" s="160">
        <v>15.1</v>
      </c>
      <c r="H307" s="87" t="s">
        <v>81</v>
      </c>
    </row>
    <row r="308" spans="1:8" ht="12.75" customHeight="1">
      <c r="A308" s="9" t="s">
        <v>161</v>
      </c>
      <c r="B308" s="116"/>
      <c r="C308" s="42">
        <v>100</v>
      </c>
      <c r="D308" s="107">
        <v>83.62</v>
      </c>
      <c r="E308" s="116"/>
      <c r="F308" s="42"/>
      <c r="G308" s="107"/>
      <c r="H308" s="74" t="s">
        <v>81</v>
      </c>
    </row>
    <row r="309" spans="1:8" ht="12.75" customHeight="1">
      <c r="A309" s="9" t="s">
        <v>334</v>
      </c>
      <c r="B309" s="116"/>
      <c r="C309" s="42"/>
      <c r="D309" s="107"/>
      <c r="E309" s="116"/>
      <c r="F309" s="42">
        <v>30</v>
      </c>
      <c r="G309" s="107">
        <v>30</v>
      </c>
      <c r="H309" s="74" t="s">
        <v>81</v>
      </c>
    </row>
    <row r="310" spans="1:8" ht="12.75" customHeight="1" hidden="1">
      <c r="A310" s="9" t="s">
        <v>245</v>
      </c>
      <c r="B310" s="116"/>
      <c r="C310" s="42"/>
      <c r="D310" s="107"/>
      <c r="E310" s="116"/>
      <c r="F310" s="42"/>
      <c r="G310" s="107"/>
      <c r="H310" s="74" t="s">
        <v>81</v>
      </c>
    </row>
    <row r="311" spans="1:8" ht="12.75" customHeight="1" hidden="1">
      <c r="A311" s="9" t="s">
        <v>190</v>
      </c>
      <c r="B311" s="116"/>
      <c r="C311" s="42"/>
      <c r="D311" s="107"/>
      <c r="E311" s="116"/>
      <c r="F311" s="42"/>
      <c r="G311" s="107"/>
      <c r="H311" s="74" t="s">
        <v>81</v>
      </c>
    </row>
    <row r="312" spans="1:8" ht="12.75" customHeight="1">
      <c r="A312" s="9" t="s">
        <v>146</v>
      </c>
      <c r="B312" s="116"/>
      <c r="C312" s="42"/>
      <c r="D312" s="107"/>
      <c r="E312" s="116"/>
      <c r="F312" s="42">
        <v>200</v>
      </c>
      <c r="G312" s="107">
        <v>137.44</v>
      </c>
      <c r="H312" s="74" t="s">
        <v>81</v>
      </c>
    </row>
    <row r="313" spans="1:8" ht="12.75" customHeight="1" hidden="1">
      <c r="A313" s="9" t="s">
        <v>191</v>
      </c>
      <c r="B313" s="116"/>
      <c r="C313" s="42"/>
      <c r="D313" s="107"/>
      <c r="E313" s="116"/>
      <c r="F313" s="42"/>
      <c r="G313" s="107"/>
      <c r="H313" s="74" t="s">
        <v>81</v>
      </c>
    </row>
    <row r="314" spans="1:8" ht="12.75" customHeight="1">
      <c r="A314" s="9" t="s">
        <v>162</v>
      </c>
      <c r="B314" s="116"/>
      <c r="C314" s="42">
        <v>30</v>
      </c>
      <c r="D314" s="107">
        <v>0</v>
      </c>
      <c r="E314" s="116"/>
      <c r="F314" s="42">
        <v>200</v>
      </c>
      <c r="G314" s="107">
        <v>158.74</v>
      </c>
      <c r="H314" s="74" t="s">
        <v>81</v>
      </c>
    </row>
    <row r="315" spans="1:8" ht="12.75" customHeight="1">
      <c r="A315" s="9" t="s">
        <v>229</v>
      </c>
      <c r="B315" s="116"/>
      <c r="C315" s="42">
        <v>1420.05</v>
      </c>
      <c r="D315" s="107">
        <v>1420.05</v>
      </c>
      <c r="E315" s="116"/>
      <c r="F315" s="42">
        <v>1698</v>
      </c>
      <c r="G315" s="107">
        <v>1698</v>
      </c>
      <c r="H315" s="73">
        <f>G315/D315*100</f>
        <v>119.57325446287103</v>
      </c>
    </row>
    <row r="316" spans="1:8" ht="12.75" customHeight="1" hidden="1">
      <c r="A316" s="9" t="s">
        <v>189</v>
      </c>
      <c r="B316" s="116"/>
      <c r="C316" s="42"/>
      <c r="D316" s="107"/>
      <c r="E316" s="116"/>
      <c r="F316" s="42"/>
      <c r="G316" s="107"/>
      <c r="H316" s="73" t="e">
        <f>G316/D316*100</f>
        <v>#DIV/0!</v>
      </c>
    </row>
    <row r="317" spans="1:8" ht="12.75" customHeight="1" hidden="1">
      <c r="A317" s="9" t="s">
        <v>121</v>
      </c>
      <c r="B317" s="116"/>
      <c r="C317" s="42"/>
      <c r="D317" s="107"/>
      <c r="E317" s="116"/>
      <c r="F317" s="42"/>
      <c r="G317" s="107"/>
      <c r="H317" s="73" t="e">
        <f>G317/D317*100</f>
        <v>#DIV/0!</v>
      </c>
    </row>
    <row r="318" spans="1:8" ht="12.75" customHeight="1" hidden="1">
      <c r="A318" s="9" t="s">
        <v>122</v>
      </c>
      <c r="B318" s="116"/>
      <c r="C318" s="42"/>
      <c r="D318" s="107"/>
      <c r="E318" s="116"/>
      <c r="F318" s="42"/>
      <c r="G318" s="107"/>
      <c r="H318" s="73" t="e">
        <f>G318/D318*100</f>
        <v>#DIV/0!</v>
      </c>
    </row>
    <row r="319" spans="1:8" ht="12.75" customHeight="1">
      <c r="A319" s="9" t="s">
        <v>76</v>
      </c>
      <c r="B319" s="116"/>
      <c r="C319" s="42">
        <v>234.2</v>
      </c>
      <c r="D319" s="107">
        <v>218.53</v>
      </c>
      <c r="E319" s="116"/>
      <c r="F319" s="42">
        <v>250</v>
      </c>
      <c r="G319" s="107">
        <v>243</v>
      </c>
      <c r="H319" s="73">
        <f>G319/D319*100</f>
        <v>111.19754724751749</v>
      </c>
    </row>
    <row r="320" spans="1:8" ht="12.75" customHeight="1">
      <c r="A320" s="16" t="s">
        <v>36</v>
      </c>
      <c r="B320" s="133">
        <f aca="true" t="shared" si="49" ref="B320:G320">B323+B322</f>
        <v>0</v>
      </c>
      <c r="C320" s="48">
        <f t="shared" si="49"/>
        <v>2054.74</v>
      </c>
      <c r="D320" s="156">
        <f t="shared" si="49"/>
        <v>301.26</v>
      </c>
      <c r="E320" s="133">
        <f t="shared" si="49"/>
        <v>0</v>
      </c>
      <c r="F320" s="48">
        <f t="shared" si="49"/>
        <v>5849.48</v>
      </c>
      <c r="G320" s="156">
        <f t="shared" si="49"/>
        <v>0</v>
      </c>
      <c r="H320" s="120" t="s">
        <v>81</v>
      </c>
    </row>
    <row r="321" spans="1:8" ht="12.75" customHeight="1">
      <c r="A321" s="13" t="s">
        <v>2</v>
      </c>
      <c r="B321" s="116"/>
      <c r="C321" s="42"/>
      <c r="D321" s="107"/>
      <c r="E321" s="116"/>
      <c r="F321" s="42"/>
      <c r="G321" s="107"/>
      <c r="H321" s="73"/>
    </row>
    <row r="322" spans="1:8" ht="12.75" customHeight="1">
      <c r="A322" s="8" t="s">
        <v>44</v>
      </c>
      <c r="B322" s="116"/>
      <c r="C322" s="42"/>
      <c r="D322" s="107"/>
      <c r="E322" s="116"/>
      <c r="F322" s="42"/>
      <c r="G322" s="107"/>
      <c r="H322" s="73"/>
    </row>
    <row r="323" spans="1:8" ht="12.75" customHeight="1" thickBot="1">
      <c r="A323" s="19" t="s">
        <v>123</v>
      </c>
      <c r="B323" s="138"/>
      <c r="C323" s="44">
        <v>2054.74</v>
      </c>
      <c r="D323" s="160">
        <v>301.26</v>
      </c>
      <c r="E323" s="138"/>
      <c r="F323" s="44">
        <v>5849.48</v>
      </c>
      <c r="G323" s="160">
        <v>0</v>
      </c>
      <c r="H323" s="87" t="s">
        <v>81</v>
      </c>
    </row>
    <row r="324" spans="1:8" ht="12.75" customHeight="1">
      <c r="A324" s="39" t="s">
        <v>164</v>
      </c>
      <c r="B324" s="76">
        <f aca="true" t="shared" si="50" ref="B324:G324">B325+B349</f>
        <v>389067</v>
      </c>
      <c r="C324" s="40">
        <f t="shared" si="50"/>
        <v>2383674.85</v>
      </c>
      <c r="D324" s="104">
        <f t="shared" si="50"/>
        <v>1019421.24</v>
      </c>
      <c r="E324" s="76">
        <f t="shared" si="50"/>
        <v>511531.20000000007</v>
      </c>
      <c r="F324" s="40">
        <f t="shared" si="50"/>
        <v>2915430.4799999995</v>
      </c>
      <c r="G324" s="104">
        <f t="shared" si="50"/>
        <v>1752698.75</v>
      </c>
      <c r="H324" s="80">
        <f>G324/D324*100</f>
        <v>171.93076632384077</v>
      </c>
    </row>
    <row r="325" spans="1:8" ht="12.75" customHeight="1">
      <c r="A325" s="16" t="s">
        <v>35</v>
      </c>
      <c r="B325" s="133">
        <f aca="true" t="shared" si="51" ref="B325:G325">SUM(B327:B337)</f>
        <v>58906</v>
      </c>
      <c r="C325" s="48">
        <f t="shared" si="51"/>
        <v>114244.1</v>
      </c>
      <c r="D325" s="156">
        <f t="shared" si="51"/>
        <v>57139.850000000006</v>
      </c>
      <c r="E325" s="133">
        <f t="shared" si="51"/>
        <v>66348.6</v>
      </c>
      <c r="F325" s="48">
        <f t="shared" si="51"/>
        <v>122485.55000000002</v>
      </c>
      <c r="G325" s="156">
        <f t="shared" si="51"/>
        <v>64106.4</v>
      </c>
      <c r="H325" s="88">
        <f>G325/D325*100</f>
        <v>112.19210410947875</v>
      </c>
    </row>
    <row r="326" spans="1:8" ht="11.25" customHeight="1">
      <c r="A326" s="13" t="s">
        <v>2</v>
      </c>
      <c r="B326" s="133"/>
      <c r="C326" s="48"/>
      <c r="D326" s="164"/>
      <c r="E326" s="133"/>
      <c r="F326" s="48"/>
      <c r="G326" s="164"/>
      <c r="H326" s="74"/>
    </row>
    <row r="327" spans="1:8" ht="12.75" customHeight="1">
      <c r="A327" s="8" t="s">
        <v>8</v>
      </c>
      <c r="B327" s="127">
        <v>1582</v>
      </c>
      <c r="C327" s="46">
        <v>1534.4</v>
      </c>
      <c r="D327" s="164">
        <v>954.52</v>
      </c>
      <c r="E327" s="127">
        <v>1613.6</v>
      </c>
      <c r="F327" s="46">
        <v>1215.73</v>
      </c>
      <c r="G327" s="164">
        <v>297.51</v>
      </c>
      <c r="H327" s="73">
        <f>G327/D327*100</f>
        <v>31.168545446926206</v>
      </c>
    </row>
    <row r="328" spans="1:8" ht="12.75" customHeight="1">
      <c r="A328" s="8" t="s">
        <v>199</v>
      </c>
      <c r="B328" s="127"/>
      <c r="C328" s="46">
        <v>2721.15</v>
      </c>
      <c r="D328" s="164">
        <v>290.4</v>
      </c>
      <c r="E328" s="127"/>
      <c r="F328" s="46">
        <v>2430.75</v>
      </c>
      <c r="G328" s="164">
        <v>937.63</v>
      </c>
      <c r="H328" s="73">
        <f>G328/D328*100</f>
        <v>322.8753443526171</v>
      </c>
    </row>
    <row r="329" spans="1:8" ht="12.75" customHeight="1">
      <c r="A329" s="8" t="s">
        <v>200</v>
      </c>
      <c r="B329" s="127">
        <v>3090</v>
      </c>
      <c r="C329" s="46">
        <v>4204.3</v>
      </c>
      <c r="D329" s="164">
        <v>3089.68</v>
      </c>
      <c r="E329" s="127">
        <v>2804</v>
      </c>
      <c r="F329" s="46">
        <v>3918.3</v>
      </c>
      <c r="G329" s="164">
        <v>2803.33</v>
      </c>
      <c r="H329" s="73">
        <f>G329/D329*100</f>
        <v>90.73204992102742</v>
      </c>
    </row>
    <row r="330" spans="1:8" ht="12.75" customHeight="1">
      <c r="A330" s="8" t="s">
        <v>165</v>
      </c>
      <c r="B330" s="127">
        <v>600</v>
      </c>
      <c r="C330" s="46">
        <v>600</v>
      </c>
      <c r="D330" s="164">
        <v>600</v>
      </c>
      <c r="E330" s="127">
        <v>600</v>
      </c>
      <c r="F330" s="46">
        <v>600</v>
      </c>
      <c r="G330" s="164">
        <v>600</v>
      </c>
      <c r="H330" s="73">
        <f>G330/D330*100</f>
        <v>100</v>
      </c>
    </row>
    <row r="331" spans="1:8" ht="12.75" customHeight="1">
      <c r="A331" s="9" t="s">
        <v>225</v>
      </c>
      <c r="B331" s="127">
        <v>6400</v>
      </c>
      <c r="C331" s="46">
        <v>6400</v>
      </c>
      <c r="D331" s="164">
        <v>6400</v>
      </c>
      <c r="E331" s="127">
        <v>33842</v>
      </c>
      <c r="F331" s="46">
        <v>38842</v>
      </c>
      <c r="G331" s="164">
        <v>38842</v>
      </c>
      <c r="H331" s="73">
        <f>G331/D331*100</f>
        <v>606.90625</v>
      </c>
    </row>
    <row r="332" spans="1:8" ht="12.75" customHeight="1">
      <c r="A332" s="9" t="s">
        <v>226</v>
      </c>
      <c r="B332" s="140">
        <v>3500</v>
      </c>
      <c r="C332" s="51">
        <v>3500</v>
      </c>
      <c r="D332" s="164">
        <v>3500</v>
      </c>
      <c r="E332" s="140"/>
      <c r="F332" s="51"/>
      <c r="G332" s="164"/>
      <c r="H332" s="74" t="s">
        <v>81</v>
      </c>
    </row>
    <row r="333" spans="1:8" ht="12.75" customHeight="1">
      <c r="A333" s="8" t="s">
        <v>232</v>
      </c>
      <c r="B333" s="127"/>
      <c r="C333" s="46">
        <v>482.7</v>
      </c>
      <c r="D333" s="164">
        <v>290.4</v>
      </c>
      <c r="E333" s="127"/>
      <c r="F333" s="46">
        <v>192.3</v>
      </c>
      <c r="G333" s="164">
        <v>19.48</v>
      </c>
      <c r="H333" s="73">
        <f>G333/D333*100</f>
        <v>6.707988980716253</v>
      </c>
    </row>
    <row r="334" spans="1:8" ht="12.75" customHeight="1">
      <c r="A334" s="8" t="s">
        <v>166</v>
      </c>
      <c r="B334" s="127"/>
      <c r="C334" s="46">
        <v>658.97</v>
      </c>
      <c r="D334" s="164">
        <v>0</v>
      </c>
      <c r="E334" s="127"/>
      <c r="F334" s="46">
        <v>658.97</v>
      </c>
      <c r="G334" s="164">
        <v>0</v>
      </c>
      <c r="H334" s="74" t="s">
        <v>81</v>
      </c>
    </row>
    <row r="335" spans="1:8" ht="12.75" customHeight="1">
      <c r="A335" s="8" t="s">
        <v>204</v>
      </c>
      <c r="B335" s="127"/>
      <c r="C335" s="46">
        <v>2165.82</v>
      </c>
      <c r="D335" s="164">
        <v>441.77</v>
      </c>
      <c r="E335" s="127"/>
      <c r="F335" s="46">
        <v>1724.05</v>
      </c>
      <c r="G335" s="164">
        <v>0</v>
      </c>
      <c r="H335" s="74" t="s">
        <v>81</v>
      </c>
    </row>
    <row r="336" spans="1:8" ht="12.75" customHeight="1">
      <c r="A336" s="8" t="s">
        <v>335</v>
      </c>
      <c r="B336" s="127"/>
      <c r="C336" s="46"/>
      <c r="D336" s="164"/>
      <c r="E336" s="127"/>
      <c r="F336" s="46">
        <v>71.5</v>
      </c>
      <c r="G336" s="164">
        <v>71.5</v>
      </c>
      <c r="H336" s="74" t="s">
        <v>81</v>
      </c>
    </row>
    <row r="337" spans="1:8" ht="12.75" customHeight="1">
      <c r="A337" s="8" t="s">
        <v>123</v>
      </c>
      <c r="B337" s="127">
        <f aca="true" t="shared" si="52" ref="B337:G337">SUM(B338:B348)</f>
        <v>43734</v>
      </c>
      <c r="C337" s="46">
        <f t="shared" si="52"/>
        <v>91976.76000000001</v>
      </c>
      <c r="D337" s="164">
        <f t="shared" si="52"/>
        <v>41573.08</v>
      </c>
      <c r="E337" s="127">
        <f t="shared" si="52"/>
        <v>27489</v>
      </c>
      <c r="F337" s="46">
        <f t="shared" si="52"/>
        <v>72831.95000000001</v>
      </c>
      <c r="G337" s="164">
        <f t="shared" si="52"/>
        <v>20534.949999999997</v>
      </c>
      <c r="H337" s="73">
        <f>G337/D337*100</f>
        <v>49.39482472792489</v>
      </c>
    </row>
    <row r="338" spans="1:8" ht="12.75" customHeight="1">
      <c r="A338" s="9" t="s">
        <v>224</v>
      </c>
      <c r="B338" s="140">
        <v>35450</v>
      </c>
      <c r="C338" s="51">
        <v>54335.19</v>
      </c>
      <c r="D338" s="164">
        <v>35117.76</v>
      </c>
      <c r="E338" s="140">
        <v>14000</v>
      </c>
      <c r="F338" s="51">
        <v>16000</v>
      </c>
      <c r="G338" s="164">
        <v>3549.57</v>
      </c>
      <c r="H338" s="73">
        <f>G338/D338*100</f>
        <v>10.107620759410622</v>
      </c>
    </row>
    <row r="339" spans="1:8" ht="12.75" customHeight="1">
      <c r="A339" s="9" t="s">
        <v>167</v>
      </c>
      <c r="B339" s="140"/>
      <c r="C339" s="51">
        <v>16958.99</v>
      </c>
      <c r="D339" s="164">
        <v>918.57</v>
      </c>
      <c r="E339" s="140"/>
      <c r="F339" s="51">
        <v>26728.43</v>
      </c>
      <c r="G339" s="164">
        <v>1015.46</v>
      </c>
      <c r="H339" s="73">
        <f>G339/D339*100</f>
        <v>110.54791687078828</v>
      </c>
    </row>
    <row r="340" spans="1:8" ht="12.75" customHeight="1" hidden="1">
      <c r="A340" s="9" t="s">
        <v>236</v>
      </c>
      <c r="B340" s="140"/>
      <c r="C340" s="51"/>
      <c r="D340" s="164"/>
      <c r="E340" s="140"/>
      <c r="F340" s="51"/>
      <c r="G340" s="164"/>
      <c r="H340" s="74" t="s">
        <v>81</v>
      </c>
    </row>
    <row r="341" spans="1:8" ht="12.75" customHeight="1" hidden="1">
      <c r="A341" s="9" t="s">
        <v>227</v>
      </c>
      <c r="B341" s="140"/>
      <c r="C341" s="51"/>
      <c r="D341" s="164"/>
      <c r="E341" s="140"/>
      <c r="F341" s="51"/>
      <c r="G341" s="164"/>
      <c r="H341" s="73" t="e">
        <f>G341/D341*100</f>
        <v>#DIV/0!</v>
      </c>
    </row>
    <row r="342" spans="1:8" ht="12.75" customHeight="1">
      <c r="A342" s="9" t="s">
        <v>168</v>
      </c>
      <c r="B342" s="140"/>
      <c r="C342" s="51">
        <v>346.73</v>
      </c>
      <c r="D342" s="164">
        <v>340.4</v>
      </c>
      <c r="E342" s="140"/>
      <c r="F342" s="51">
        <v>16399.89</v>
      </c>
      <c r="G342" s="164">
        <v>14936.07</v>
      </c>
      <c r="H342" s="74" t="s">
        <v>81</v>
      </c>
    </row>
    <row r="343" spans="1:8" ht="12.75" customHeight="1">
      <c r="A343" s="9" t="s">
        <v>169</v>
      </c>
      <c r="B343" s="140"/>
      <c r="C343" s="51">
        <v>10745.16</v>
      </c>
      <c r="D343" s="164">
        <v>1808.06</v>
      </c>
      <c r="E343" s="140"/>
      <c r="F343" s="51">
        <v>8937.1</v>
      </c>
      <c r="G343" s="164">
        <v>997.55</v>
      </c>
      <c r="H343" s="73">
        <f>G343/D343*100</f>
        <v>55.17239472141411</v>
      </c>
    </row>
    <row r="344" spans="1:8" ht="12.75" customHeight="1">
      <c r="A344" s="9" t="s">
        <v>170</v>
      </c>
      <c r="B344" s="140"/>
      <c r="C344" s="51">
        <v>2617.13</v>
      </c>
      <c r="D344" s="164">
        <v>0</v>
      </c>
      <c r="E344" s="140"/>
      <c r="F344" s="51">
        <v>2617.13</v>
      </c>
      <c r="G344" s="164">
        <v>0</v>
      </c>
      <c r="H344" s="74" t="s">
        <v>81</v>
      </c>
    </row>
    <row r="345" spans="1:8" ht="12.75" customHeight="1">
      <c r="A345" s="9" t="s">
        <v>171</v>
      </c>
      <c r="B345" s="140">
        <v>6163</v>
      </c>
      <c r="C345" s="51">
        <v>5652.56</v>
      </c>
      <c r="D345" s="164">
        <v>3388.29</v>
      </c>
      <c r="E345" s="140">
        <v>11831</v>
      </c>
      <c r="F345" s="51">
        <v>369.52</v>
      </c>
      <c r="G345" s="164">
        <v>0</v>
      </c>
      <c r="H345" s="74" t="s">
        <v>81</v>
      </c>
    </row>
    <row r="346" spans="1:8" ht="12.75" customHeight="1">
      <c r="A346" s="9" t="s">
        <v>172</v>
      </c>
      <c r="B346" s="140"/>
      <c r="C346" s="51"/>
      <c r="D346" s="164"/>
      <c r="E346" s="140"/>
      <c r="F346" s="51">
        <v>41.35</v>
      </c>
      <c r="G346" s="164">
        <v>36.3</v>
      </c>
      <c r="H346" s="74" t="s">
        <v>81</v>
      </c>
    </row>
    <row r="347" spans="1:8" ht="12.75" customHeight="1">
      <c r="A347" s="9" t="s">
        <v>276</v>
      </c>
      <c r="B347" s="140">
        <v>2121</v>
      </c>
      <c r="C347" s="51">
        <v>1321</v>
      </c>
      <c r="D347" s="164">
        <v>0</v>
      </c>
      <c r="E347" s="140">
        <v>1658</v>
      </c>
      <c r="F347" s="51">
        <v>971</v>
      </c>
      <c r="G347" s="164">
        <v>0</v>
      </c>
      <c r="H347" s="74" t="s">
        <v>81</v>
      </c>
    </row>
    <row r="348" spans="1:8" ht="12.75" customHeight="1">
      <c r="A348" s="9" t="s">
        <v>173</v>
      </c>
      <c r="B348" s="140"/>
      <c r="C348" s="51"/>
      <c r="D348" s="164"/>
      <c r="E348" s="140"/>
      <c r="F348" s="51">
        <v>767.53</v>
      </c>
      <c r="G348" s="164">
        <v>0</v>
      </c>
      <c r="H348" s="74" t="s">
        <v>81</v>
      </c>
    </row>
    <row r="349" spans="1:8" ht="12.75" customHeight="1">
      <c r="A349" s="16" t="s">
        <v>36</v>
      </c>
      <c r="B349" s="133">
        <f aca="true" t="shared" si="53" ref="B349:G349">SUM(B351:B368)</f>
        <v>330161</v>
      </c>
      <c r="C349" s="52">
        <f t="shared" si="53"/>
        <v>2269430.75</v>
      </c>
      <c r="D349" s="156">
        <f t="shared" si="53"/>
        <v>962281.39</v>
      </c>
      <c r="E349" s="133">
        <f t="shared" si="53"/>
        <v>445182.60000000003</v>
      </c>
      <c r="F349" s="52">
        <f t="shared" si="53"/>
        <v>2792944.9299999997</v>
      </c>
      <c r="G349" s="156">
        <f t="shared" si="53"/>
        <v>1688592.35</v>
      </c>
      <c r="H349" s="88">
        <f>G349/D349*100</f>
        <v>175.47802207834445</v>
      </c>
    </row>
    <row r="350" spans="1:8" ht="12.75" customHeight="1">
      <c r="A350" s="13" t="s">
        <v>2</v>
      </c>
      <c r="B350" s="127"/>
      <c r="C350" s="46"/>
      <c r="D350" s="164"/>
      <c r="E350" s="127"/>
      <c r="F350" s="46"/>
      <c r="G350" s="164"/>
      <c r="H350" s="74"/>
    </row>
    <row r="351" spans="1:8" ht="12.75" customHeight="1">
      <c r="A351" s="8" t="s">
        <v>174</v>
      </c>
      <c r="B351" s="127">
        <v>13580</v>
      </c>
      <c r="C351" s="46">
        <v>39726.42</v>
      </c>
      <c r="D351" s="164">
        <v>30502.96</v>
      </c>
      <c r="E351" s="127">
        <v>13853</v>
      </c>
      <c r="F351" s="46">
        <v>55496.46</v>
      </c>
      <c r="G351" s="164">
        <v>43474.4</v>
      </c>
      <c r="H351" s="73">
        <f>G351/D351*100</f>
        <v>142.52518444111655</v>
      </c>
    </row>
    <row r="352" spans="1:8" ht="12.75" customHeight="1" hidden="1">
      <c r="A352" s="8" t="s">
        <v>199</v>
      </c>
      <c r="B352" s="127"/>
      <c r="C352" s="46"/>
      <c r="D352" s="164"/>
      <c r="E352" s="127"/>
      <c r="F352" s="46"/>
      <c r="G352" s="164"/>
      <c r="H352" s="74" t="s">
        <v>81</v>
      </c>
    </row>
    <row r="353" spans="1:8" ht="12.75" customHeight="1">
      <c r="A353" s="8" t="s">
        <v>200</v>
      </c>
      <c r="B353" s="127">
        <v>5136</v>
      </c>
      <c r="C353" s="46">
        <v>6128.88</v>
      </c>
      <c r="D353" s="164">
        <v>5236.51</v>
      </c>
      <c r="E353" s="127">
        <v>5423</v>
      </c>
      <c r="F353" s="46">
        <v>6315.37</v>
      </c>
      <c r="G353" s="164">
        <v>5522.85</v>
      </c>
      <c r="H353" s="73">
        <f>G353/D353*100</f>
        <v>105.46814576884222</v>
      </c>
    </row>
    <row r="354" spans="1:8" ht="12.75" customHeight="1">
      <c r="A354" s="8" t="s">
        <v>258</v>
      </c>
      <c r="B354" s="127"/>
      <c r="C354" s="46">
        <v>1100</v>
      </c>
      <c r="D354" s="164">
        <v>297.1</v>
      </c>
      <c r="E354" s="127"/>
      <c r="F354" s="46">
        <v>802.9</v>
      </c>
      <c r="G354" s="164">
        <v>0</v>
      </c>
      <c r="H354" s="74" t="s">
        <v>81</v>
      </c>
    </row>
    <row r="355" spans="1:8" ht="12.75" customHeight="1">
      <c r="A355" s="8" t="s">
        <v>268</v>
      </c>
      <c r="B355" s="127"/>
      <c r="C355" s="46">
        <v>12535.4</v>
      </c>
      <c r="D355" s="164">
        <v>12535.4</v>
      </c>
      <c r="E355" s="127"/>
      <c r="F355" s="46"/>
      <c r="G355" s="164"/>
      <c r="H355" s="74" t="s">
        <v>81</v>
      </c>
    </row>
    <row r="356" spans="1:8" ht="12.75" customHeight="1">
      <c r="A356" s="8" t="s">
        <v>296</v>
      </c>
      <c r="B356" s="127"/>
      <c r="C356" s="46">
        <v>185316</v>
      </c>
      <c r="D356" s="164">
        <v>185316</v>
      </c>
      <c r="E356" s="127"/>
      <c r="F356" s="46">
        <v>175355</v>
      </c>
      <c r="G356" s="164">
        <v>175355</v>
      </c>
      <c r="H356" s="73">
        <f aca="true" t="shared" si="54" ref="H356:H365">G356/D356*100</f>
        <v>94.62485700101449</v>
      </c>
    </row>
    <row r="357" spans="1:8" ht="12.75" customHeight="1">
      <c r="A357" s="8" t="s">
        <v>297</v>
      </c>
      <c r="B357" s="127"/>
      <c r="C357" s="46">
        <v>3999.05</v>
      </c>
      <c r="D357" s="164">
        <v>3999.05</v>
      </c>
      <c r="E357" s="127"/>
      <c r="F357" s="46">
        <v>4093.39</v>
      </c>
      <c r="G357" s="164">
        <v>4093.39</v>
      </c>
      <c r="H357" s="73">
        <f t="shared" si="54"/>
        <v>102.35906027681574</v>
      </c>
    </row>
    <row r="358" spans="1:8" ht="12.75" customHeight="1">
      <c r="A358" s="8" t="s">
        <v>337</v>
      </c>
      <c r="B358" s="127"/>
      <c r="C358" s="46"/>
      <c r="D358" s="164"/>
      <c r="E358" s="127"/>
      <c r="F358" s="46">
        <v>36500</v>
      </c>
      <c r="G358" s="164">
        <v>36500</v>
      </c>
      <c r="H358" s="74" t="s">
        <v>81</v>
      </c>
    </row>
    <row r="359" spans="1:8" ht="12.75" customHeight="1" thickBot="1">
      <c r="A359" s="18" t="s">
        <v>298</v>
      </c>
      <c r="B359" s="141"/>
      <c r="C359" s="66">
        <v>2229</v>
      </c>
      <c r="D359" s="165">
        <v>2229</v>
      </c>
      <c r="E359" s="141"/>
      <c r="F359" s="66"/>
      <c r="G359" s="165"/>
      <c r="H359" s="87" t="s">
        <v>81</v>
      </c>
    </row>
    <row r="360" spans="1:8" ht="12.75" customHeight="1">
      <c r="A360" s="8" t="s">
        <v>335</v>
      </c>
      <c r="B360" s="127"/>
      <c r="C360" s="46"/>
      <c r="D360" s="164"/>
      <c r="E360" s="127"/>
      <c r="F360" s="46">
        <v>10535.8</v>
      </c>
      <c r="G360" s="164">
        <v>10535.8</v>
      </c>
      <c r="H360" s="74" t="s">
        <v>81</v>
      </c>
    </row>
    <row r="361" spans="1:8" ht="12.75" customHeight="1">
      <c r="A361" s="8" t="s">
        <v>338</v>
      </c>
      <c r="B361" s="127"/>
      <c r="C361" s="46"/>
      <c r="D361" s="164"/>
      <c r="E361" s="127"/>
      <c r="F361" s="46">
        <v>2474.55</v>
      </c>
      <c r="G361" s="164">
        <v>2474.55</v>
      </c>
      <c r="H361" s="74" t="s">
        <v>81</v>
      </c>
    </row>
    <row r="362" spans="1:8" ht="12.75" customHeight="1">
      <c r="A362" s="8" t="s">
        <v>266</v>
      </c>
      <c r="B362" s="127">
        <v>50000</v>
      </c>
      <c r="C362" s="46">
        <v>324936.33</v>
      </c>
      <c r="D362" s="164">
        <v>1833.98</v>
      </c>
      <c r="E362" s="127">
        <v>85000</v>
      </c>
      <c r="F362" s="46">
        <v>323102.36</v>
      </c>
      <c r="G362" s="164">
        <v>134640.39</v>
      </c>
      <c r="H362" s="74" t="s">
        <v>81</v>
      </c>
    </row>
    <row r="363" spans="1:8" ht="12.75" customHeight="1">
      <c r="A363" s="8" t="s">
        <v>166</v>
      </c>
      <c r="B363" s="127">
        <v>30000</v>
      </c>
      <c r="C363" s="46">
        <v>102447.68</v>
      </c>
      <c r="D363" s="164">
        <v>14597.54</v>
      </c>
      <c r="E363" s="127"/>
      <c r="F363" s="46">
        <v>52850.14</v>
      </c>
      <c r="G363" s="164">
        <v>7753.1</v>
      </c>
      <c r="H363" s="73">
        <f t="shared" si="54"/>
        <v>53.11237372872415</v>
      </c>
    </row>
    <row r="364" spans="1:8" ht="12.75" customHeight="1">
      <c r="A364" s="8" t="s">
        <v>336</v>
      </c>
      <c r="B364" s="127"/>
      <c r="C364" s="46">
        <f>40671.19+60916.28</f>
        <v>101587.47</v>
      </c>
      <c r="D364" s="164">
        <f>40671.19+60916.28</f>
        <v>101587.47</v>
      </c>
      <c r="E364" s="127"/>
      <c r="F364" s="46">
        <v>36025.23</v>
      </c>
      <c r="G364" s="164">
        <v>36025.23</v>
      </c>
      <c r="H364" s="73">
        <f t="shared" si="54"/>
        <v>35.46227699144393</v>
      </c>
    </row>
    <row r="365" spans="1:8" ht="12.75" customHeight="1" hidden="1">
      <c r="A365" s="8"/>
      <c r="B365" s="127"/>
      <c r="C365" s="46"/>
      <c r="D365" s="164"/>
      <c r="E365" s="127"/>
      <c r="F365" s="46"/>
      <c r="G365" s="164"/>
      <c r="H365" s="73" t="e">
        <f t="shared" si="54"/>
        <v>#DIV/0!</v>
      </c>
    </row>
    <row r="366" spans="1:8" ht="12.75" customHeight="1">
      <c r="A366" s="8" t="s">
        <v>204</v>
      </c>
      <c r="B366" s="127">
        <v>59070</v>
      </c>
      <c r="C366" s="46">
        <v>100521.08</v>
      </c>
      <c r="D366" s="164">
        <v>46511.25</v>
      </c>
      <c r="E366" s="127">
        <v>66696.7</v>
      </c>
      <c r="F366" s="46">
        <v>120706.52</v>
      </c>
      <c r="G366" s="164">
        <v>98479.17</v>
      </c>
      <c r="H366" s="73">
        <f>G366/D366*100</f>
        <v>211.73193582197857</v>
      </c>
    </row>
    <row r="367" spans="1:8" ht="12.75" customHeight="1">
      <c r="A367" s="8" t="s">
        <v>233</v>
      </c>
      <c r="B367" s="127"/>
      <c r="C367" s="46"/>
      <c r="D367" s="164"/>
      <c r="E367" s="127">
        <v>1200</v>
      </c>
      <c r="F367" s="46">
        <v>1200</v>
      </c>
      <c r="G367" s="164">
        <v>1200</v>
      </c>
      <c r="H367" s="74" t="s">
        <v>81</v>
      </c>
    </row>
    <row r="368" spans="1:8" ht="12.75" customHeight="1">
      <c r="A368" s="8" t="s">
        <v>175</v>
      </c>
      <c r="B368" s="127">
        <f aca="true" t="shared" si="55" ref="B368:G368">SUM(B369:B380)</f>
        <v>172375</v>
      </c>
      <c r="C368" s="46">
        <f t="shared" si="55"/>
        <v>1388903.4400000002</v>
      </c>
      <c r="D368" s="102">
        <f t="shared" si="55"/>
        <v>557635.13</v>
      </c>
      <c r="E368" s="127">
        <f t="shared" si="55"/>
        <v>273009.9</v>
      </c>
      <c r="F368" s="46">
        <f t="shared" si="55"/>
        <v>1967487.21</v>
      </c>
      <c r="G368" s="102">
        <f t="shared" si="55"/>
        <v>1132538.47</v>
      </c>
      <c r="H368" s="73">
        <f>G368/D368*100</f>
        <v>203.09668617900743</v>
      </c>
    </row>
    <row r="369" spans="1:8" ht="12.75" customHeight="1">
      <c r="A369" s="8" t="s">
        <v>277</v>
      </c>
      <c r="B369" s="127">
        <v>26000</v>
      </c>
      <c r="C369" s="46">
        <v>162806.35</v>
      </c>
      <c r="D369" s="164">
        <v>38042.09</v>
      </c>
      <c r="E369" s="127">
        <v>28200</v>
      </c>
      <c r="F369" s="46">
        <v>310754.22</v>
      </c>
      <c r="G369" s="164">
        <v>175510.07</v>
      </c>
      <c r="H369" s="73">
        <f>G369/D369*100</f>
        <v>461.3575910261504</v>
      </c>
    </row>
    <row r="370" spans="1:8" ht="12.75" customHeight="1">
      <c r="A370" s="8" t="s">
        <v>201</v>
      </c>
      <c r="B370" s="127">
        <v>1000</v>
      </c>
      <c r="C370" s="46">
        <v>1000</v>
      </c>
      <c r="D370" s="164">
        <v>1000</v>
      </c>
      <c r="E370" s="127"/>
      <c r="F370" s="46"/>
      <c r="G370" s="164"/>
      <c r="H370" s="74" t="s">
        <v>81</v>
      </c>
    </row>
    <row r="371" spans="1:8" ht="12.75" customHeight="1">
      <c r="A371" s="8" t="s">
        <v>202</v>
      </c>
      <c r="B371" s="127">
        <v>3450</v>
      </c>
      <c r="C371" s="46">
        <v>6918.68</v>
      </c>
      <c r="D371" s="164">
        <v>0</v>
      </c>
      <c r="E371" s="127"/>
      <c r="F371" s="46">
        <v>1718.68</v>
      </c>
      <c r="G371" s="164">
        <v>0</v>
      </c>
      <c r="H371" s="74" t="s">
        <v>81</v>
      </c>
    </row>
    <row r="372" spans="1:8" ht="12.75" customHeight="1" hidden="1">
      <c r="A372" s="8" t="s">
        <v>203</v>
      </c>
      <c r="B372" s="127"/>
      <c r="C372" s="46"/>
      <c r="D372" s="164"/>
      <c r="E372" s="127"/>
      <c r="F372" s="46"/>
      <c r="G372" s="164"/>
      <c r="H372" s="73" t="e">
        <f aca="true" t="shared" si="56" ref="H372:H377">G372/D372*100</f>
        <v>#DIV/0!</v>
      </c>
    </row>
    <row r="373" spans="1:8" ht="12.75" customHeight="1">
      <c r="A373" s="8" t="s">
        <v>176</v>
      </c>
      <c r="B373" s="127">
        <v>65000</v>
      </c>
      <c r="C373" s="46">
        <v>589739.95</v>
      </c>
      <c r="D373" s="164">
        <v>410425.89</v>
      </c>
      <c r="E373" s="127">
        <v>105826</v>
      </c>
      <c r="F373" s="46">
        <v>725626.09</v>
      </c>
      <c r="G373" s="164">
        <v>492273.43</v>
      </c>
      <c r="H373" s="73">
        <f t="shared" si="56"/>
        <v>119.94209965652996</v>
      </c>
    </row>
    <row r="374" spans="1:8" ht="12.75" customHeight="1">
      <c r="A374" s="8" t="s">
        <v>177</v>
      </c>
      <c r="B374" s="127">
        <v>35000</v>
      </c>
      <c r="C374" s="46">
        <v>70565.79</v>
      </c>
      <c r="D374" s="164">
        <v>45479.17</v>
      </c>
      <c r="E374" s="127">
        <v>70970</v>
      </c>
      <c r="F374" s="46">
        <v>450663.15</v>
      </c>
      <c r="G374" s="164">
        <v>431970.59</v>
      </c>
      <c r="H374" s="73">
        <f t="shared" si="56"/>
        <v>949.8207421111689</v>
      </c>
    </row>
    <row r="375" spans="1:8" ht="12.75" customHeight="1">
      <c r="A375" s="8" t="s">
        <v>178</v>
      </c>
      <c r="B375" s="127">
        <v>26000</v>
      </c>
      <c r="C375" s="46">
        <v>37817.74</v>
      </c>
      <c r="D375" s="164">
        <v>4233.13</v>
      </c>
      <c r="E375" s="127">
        <v>51388</v>
      </c>
      <c r="F375" s="46">
        <v>37563.09</v>
      </c>
      <c r="G375" s="164">
        <v>8318.75</v>
      </c>
      <c r="H375" s="73">
        <f t="shared" si="56"/>
        <v>196.5153444378037</v>
      </c>
    </row>
    <row r="376" spans="1:8" ht="12.75" customHeight="1">
      <c r="A376" s="8" t="s">
        <v>179</v>
      </c>
      <c r="B376" s="127">
        <v>5925</v>
      </c>
      <c r="C376" s="46">
        <v>104728.06</v>
      </c>
      <c r="D376" s="164">
        <v>56793.43</v>
      </c>
      <c r="E376" s="127">
        <v>4480</v>
      </c>
      <c r="F376" s="46">
        <v>47099.34</v>
      </c>
      <c r="G376" s="164">
        <v>8158.88</v>
      </c>
      <c r="H376" s="73">
        <f t="shared" si="56"/>
        <v>14.365887040103054</v>
      </c>
    </row>
    <row r="377" spans="1:8" ht="12.75" customHeight="1">
      <c r="A377" s="8" t="s">
        <v>180</v>
      </c>
      <c r="B377" s="127">
        <v>8000</v>
      </c>
      <c r="C377" s="46">
        <v>29817.4</v>
      </c>
      <c r="D377" s="164">
        <v>1661.42</v>
      </c>
      <c r="E377" s="127">
        <v>5112</v>
      </c>
      <c r="F377" s="46">
        <v>28929.39</v>
      </c>
      <c r="G377" s="164">
        <v>16306.75</v>
      </c>
      <c r="H377" s="73">
        <f t="shared" si="56"/>
        <v>981.494745458704</v>
      </c>
    </row>
    <row r="378" spans="1:8" ht="12.75" customHeight="1">
      <c r="A378" s="8" t="s">
        <v>278</v>
      </c>
      <c r="B378" s="127"/>
      <c r="C378" s="46">
        <v>70948.69</v>
      </c>
      <c r="D378" s="164">
        <v>0</v>
      </c>
      <c r="E378" s="127"/>
      <c r="F378" s="46">
        <v>54326.96</v>
      </c>
      <c r="G378" s="164">
        <v>0</v>
      </c>
      <c r="H378" s="74" t="s">
        <v>81</v>
      </c>
    </row>
    <row r="379" spans="1:8" ht="12.75" customHeight="1">
      <c r="A379" s="8" t="s">
        <v>279</v>
      </c>
      <c r="B379" s="127">
        <v>2000</v>
      </c>
      <c r="C379" s="46">
        <v>115737.11</v>
      </c>
      <c r="D379" s="164">
        <v>0</v>
      </c>
      <c r="E379" s="127">
        <v>7033.9</v>
      </c>
      <c r="F379" s="46">
        <v>96915.91</v>
      </c>
      <c r="G379" s="164">
        <v>0</v>
      </c>
      <c r="H379" s="74" t="s">
        <v>81</v>
      </c>
    </row>
    <row r="380" spans="1:8" ht="12.75" customHeight="1" thickBot="1">
      <c r="A380" s="18" t="s">
        <v>280</v>
      </c>
      <c r="B380" s="141"/>
      <c r="C380" s="66">
        <v>198823.67</v>
      </c>
      <c r="D380" s="165">
        <v>0</v>
      </c>
      <c r="E380" s="141"/>
      <c r="F380" s="66">
        <v>213890.38</v>
      </c>
      <c r="G380" s="165">
        <v>0</v>
      </c>
      <c r="H380" s="87" t="s">
        <v>81</v>
      </c>
    </row>
    <row r="381" spans="1:8" ht="18" customHeight="1">
      <c r="A381" s="11" t="s">
        <v>17</v>
      </c>
      <c r="B381" s="76">
        <f aca="true" t="shared" si="57" ref="B381:G381">B382+B398</f>
        <v>188000</v>
      </c>
      <c r="C381" s="40">
        <f t="shared" si="57"/>
        <v>984656.6199999999</v>
      </c>
      <c r="D381" s="104">
        <f t="shared" si="57"/>
        <v>942447.34</v>
      </c>
      <c r="E381" s="76">
        <f t="shared" si="57"/>
        <v>228860</v>
      </c>
      <c r="F381" s="40">
        <f t="shared" si="57"/>
        <v>1217438.83</v>
      </c>
      <c r="G381" s="104">
        <f t="shared" si="57"/>
        <v>1140403.1600000001</v>
      </c>
      <c r="H381" s="80">
        <f>G381/D381*100</f>
        <v>121.00444360106107</v>
      </c>
    </row>
    <row r="382" spans="1:8" ht="15" customHeight="1">
      <c r="A382" s="16" t="s">
        <v>35</v>
      </c>
      <c r="B382" s="133">
        <f aca="true" t="shared" si="58" ref="B382:G382">SUM(B384:B397)</f>
        <v>188000</v>
      </c>
      <c r="C382" s="48">
        <f t="shared" si="58"/>
        <v>983954.4299999999</v>
      </c>
      <c r="D382" s="156">
        <f t="shared" si="58"/>
        <v>942087.24</v>
      </c>
      <c r="E382" s="133">
        <f t="shared" si="58"/>
        <v>228860</v>
      </c>
      <c r="F382" s="48">
        <f t="shared" si="58"/>
        <v>1213857.58</v>
      </c>
      <c r="G382" s="156">
        <f t="shared" si="58"/>
        <v>1136821.9100000001</v>
      </c>
      <c r="H382" s="84">
        <f>G382/D382*100</f>
        <v>120.67055594554068</v>
      </c>
    </row>
    <row r="383" spans="1:8" ht="10.5" customHeight="1">
      <c r="A383" s="13" t="s">
        <v>2</v>
      </c>
      <c r="B383" s="116"/>
      <c r="C383" s="42"/>
      <c r="D383" s="107"/>
      <c r="E383" s="116"/>
      <c r="F383" s="42"/>
      <c r="G383" s="107"/>
      <c r="H383" s="73"/>
    </row>
    <row r="384" spans="1:8" ht="12.75" customHeight="1">
      <c r="A384" s="9" t="s">
        <v>18</v>
      </c>
      <c r="B384" s="116">
        <v>149300</v>
      </c>
      <c r="C384" s="42">
        <v>170036</v>
      </c>
      <c r="D384" s="107">
        <v>170036</v>
      </c>
      <c r="E384" s="116">
        <v>176000</v>
      </c>
      <c r="F384" s="42">
        <v>176000</v>
      </c>
      <c r="G384" s="107">
        <v>176000</v>
      </c>
      <c r="H384" s="73">
        <f>G384/D384*100</f>
        <v>103.50749253099343</v>
      </c>
    </row>
    <row r="385" spans="1:8" ht="12.75" customHeight="1">
      <c r="A385" s="8" t="s">
        <v>156</v>
      </c>
      <c r="B385" s="134">
        <v>30700</v>
      </c>
      <c r="C385" s="45">
        <v>47165.97</v>
      </c>
      <c r="D385" s="162">
        <v>47165.97</v>
      </c>
      <c r="E385" s="134">
        <v>42500</v>
      </c>
      <c r="F385" s="45">
        <v>42300</v>
      </c>
      <c r="G385" s="162">
        <v>42300</v>
      </c>
      <c r="H385" s="73">
        <f>G385/D385*100</f>
        <v>89.6833034494997</v>
      </c>
    </row>
    <row r="386" spans="1:8" ht="12.75" customHeight="1">
      <c r="A386" s="9" t="s">
        <v>8</v>
      </c>
      <c r="B386" s="116">
        <v>8000</v>
      </c>
      <c r="C386" s="42">
        <v>9965.8</v>
      </c>
      <c r="D386" s="107">
        <v>8831.41</v>
      </c>
      <c r="E386" s="116">
        <v>10360</v>
      </c>
      <c r="F386" s="42">
        <v>11277.16</v>
      </c>
      <c r="G386" s="107">
        <v>9925.24</v>
      </c>
      <c r="H386" s="73">
        <f>G386/D386*100</f>
        <v>112.38567793817748</v>
      </c>
    </row>
    <row r="387" spans="1:8" ht="12.75" customHeight="1">
      <c r="A387" s="9" t="s">
        <v>123</v>
      </c>
      <c r="B387" s="116"/>
      <c r="C387" s="42">
        <v>7587.54</v>
      </c>
      <c r="D387" s="107">
        <v>5620.25</v>
      </c>
      <c r="E387" s="116"/>
      <c r="F387" s="42">
        <v>12041.93</v>
      </c>
      <c r="G387" s="107">
        <v>5767.04</v>
      </c>
      <c r="H387" s="73">
        <f aca="true" t="shared" si="59" ref="H387:H394">G387/D387*100</f>
        <v>102.61180552466527</v>
      </c>
    </row>
    <row r="388" spans="1:8" ht="12.75" customHeight="1">
      <c r="A388" s="38" t="s">
        <v>260</v>
      </c>
      <c r="B388" s="116"/>
      <c r="C388" s="42">
        <v>2501.85</v>
      </c>
      <c r="D388" s="107">
        <v>2501.85</v>
      </c>
      <c r="E388" s="116"/>
      <c r="F388" s="42">
        <v>3672.07</v>
      </c>
      <c r="G388" s="107">
        <v>3672.07</v>
      </c>
      <c r="H388" s="73">
        <f t="shared" si="59"/>
        <v>146.77418710154487</v>
      </c>
    </row>
    <row r="389" spans="1:8" ht="12.75" customHeight="1">
      <c r="A389" s="9" t="s">
        <v>259</v>
      </c>
      <c r="B389" s="116"/>
      <c r="C389" s="42">
        <v>5265.17</v>
      </c>
      <c r="D389" s="107">
        <v>3814.4</v>
      </c>
      <c r="E389" s="116"/>
      <c r="F389" s="42">
        <v>1481.74</v>
      </c>
      <c r="G389" s="107">
        <v>1369.43</v>
      </c>
      <c r="H389" s="73">
        <f t="shared" si="59"/>
        <v>35.90158347315436</v>
      </c>
    </row>
    <row r="390" spans="1:8" ht="12.75" customHeight="1">
      <c r="A390" s="9" t="s">
        <v>234</v>
      </c>
      <c r="B390" s="116"/>
      <c r="C390" s="42">
        <v>133474.29</v>
      </c>
      <c r="D390" s="107">
        <v>96759.31</v>
      </c>
      <c r="E390" s="116"/>
      <c r="F390" s="42">
        <v>137054.31</v>
      </c>
      <c r="G390" s="107">
        <v>96348.25</v>
      </c>
      <c r="H390" s="73">
        <f t="shared" si="59"/>
        <v>99.57517266297165</v>
      </c>
    </row>
    <row r="391" spans="1:8" ht="12.75" customHeight="1">
      <c r="A391" s="9" t="s">
        <v>339</v>
      </c>
      <c r="B391" s="116"/>
      <c r="C391" s="42"/>
      <c r="D391" s="107"/>
      <c r="E391" s="116"/>
      <c r="F391" s="42">
        <v>29847.76</v>
      </c>
      <c r="G391" s="107">
        <v>5421.49</v>
      </c>
      <c r="H391" s="74" t="s">
        <v>81</v>
      </c>
    </row>
    <row r="392" spans="1:8" ht="12.75" customHeight="1">
      <c r="A392" s="17" t="s">
        <v>269</v>
      </c>
      <c r="B392" s="116"/>
      <c r="C392" s="42">
        <v>6509.74</v>
      </c>
      <c r="D392" s="107">
        <v>6193.98</v>
      </c>
      <c r="E392" s="116"/>
      <c r="F392" s="42">
        <v>10044.01</v>
      </c>
      <c r="G392" s="107">
        <v>6475.27</v>
      </c>
      <c r="H392" s="73">
        <f t="shared" si="59"/>
        <v>104.5413449833548</v>
      </c>
    </row>
    <row r="393" spans="1:8" ht="12.75" customHeight="1">
      <c r="A393" s="17" t="s">
        <v>305</v>
      </c>
      <c r="B393" s="116"/>
      <c r="C393" s="42">
        <v>412</v>
      </c>
      <c r="D393" s="107">
        <v>412</v>
      </c>
      <c r="E393" s="116"/>
      <c r="F393" s="42">
        <v>664.8</v>
      </c>
      <c r="G393" s="107">
        <v>664.8</v>
      </c>
      <c r="H393" s="73">
        <f t="shared" si="59"/>
        <v>161.35922330097085</v>
      </c>
    </row>
    <row r="394" spans="1:8" ht="12.75" customHeight="1">
      <c r="A394" s="17" t="s">
        <v>197</v>
      </c>
      <c r="B394" s="116"/>
      <c r="C394" s="42">
        <v>593660.07</v>
      </c>
      <c r="D394" s="107">
        <v>593660.07</v>
      </c>
      <c r="E394" s="116"/>
      <c r="F394" s="42">
        <v>782123.8</v>
      </c>
      <c r="G394" s="107">
        <v>782123.8</v>
      </c>
      <c r="H394" s="73">
        <f t="shared" si="59"/>
        <v>131.74606808236237</v>
      </c>
    </row>
    <row r="395" spans="1:8" ht="12.75" customHeight="1">
      <c r="A395" s="17" t="s">
        <v>307</v>
      </c>
      <c r="B395" s="116"/>
      <c r="C395" s="42">
        <v>88</v>
      </c>
      <c r="D395" s="107">
        <v>88</v>
      </c>
      <c r="E395" s="116"/>
      <c r="F395" s="42">
        <v>126</v>
      </c>
      <c r="G395" s="107">
        <v>126</v>
      </c>
      <c r="H395" s="73">
        <f>G395/D395*100</f>
        <v>143.1818181818182</v>
      </c>
    </row>
    <row r="396" spans="1:8" ht="12.75" customHeight="1">
      <c r="A396" s="17" t="s">
        <v>157</v>
      </c>
      <c r="B396" s="116"/>
      <c r="C396" s="42">
        <v>288</v>
      </c>
      <c r="D396" s="107">
        <v>288</v>
      </c>
      <c r="E396" s="116"/>
      <c r="F396" s="42">
        <v>224</v>
      </c>
      <c r="G396" s="107">
        <v>224</v>
      </c>
      <c r="H396" s="73">
        <f>G396/D396*100</f>
        <v>77.77777777777779</v>
      </c>
    </row>
    <row r="397" spans="1:8" ht="12.75" customHeight="1">
      <c r="A397" s="9" t="s">
        <v>92</v>
      </c>
      <c r="B397" s="116"/>
      <c r="C397" s="42">
        <v>7000</v>
      </c>
      <c r="D397" s="107">
        <v>6716</v>
      </c>
      <c r="E397" s="116"/>
      <c r="F397" s="42">
        <v>7000</v>
      </c>
      <c r="G397" s="107">
        <v>6404.52</v>
      </c>
      <c r="H397" s="73">
        <f>G397/D397*100</f>
        <v>95.36212030970816</v>
      </c>
    </row>
    <row r="398" spans="1:8" ht="15" customHeight="1">
      <c r="A398" s="122" t="s">
        <v>36</v>
      </c>
      <c r="B398" s="133">
        <f aca="true" t="shared" si="60" ref="B398:G398">SUM(B400:B403)</f>
        <v>0</v>
      </c>
      <c r="C398" s="48">
        <f t="shared" si="60"/>
        <v>702.19</v>
      </c>
      <c r="D398" s="166">
        <f t="shared" si="60"/>
        <v>360.1</v>
      </c>
      <c r="E398" s="156">
        <f t="shared" si="60"/>
        <v>0</v>
      </c>
      <c r="F398" s="48">
        <f t="shared" si="60"/>
        <v>3581.25</v>
      </c>
      <c r="G398" s="156">
        <f t="shared" si="60"/>
        <v>3581.25</v>
      </c>
      <c r="H398" s="84">
        <f>G398/D398*100</f>
        <v>994.5154123854485</v>
      </c>
    </row>
    <row r="399" spans="1:8" ht="10.5" customHeight="1">
      <c r="A399" s="13" t="s">
        <v>2</v>
      </c>
      <c r="B399" s="116"/>
      <c r="C399" s="42"/>
      <c r="D399" s="107"/>
      <c r="E399" s="116"/>
      <c r="F399" s="42"/>
      <c r="G399" s="107"/>
      <c r="H399" s="73"/>
    </row>
    <row r="400" spans="1:8" ht="12.75" customHeight="1" hidden="1">
      <c r="A400" s="8" t="s">
        <v>116</v>
      </c>
      <c r="B400" s="134"/>
      <c r="C400" s="42"/>
      <c r="D400" s="162"/>
      <c r="E400" s="134"/>
      <c r="F400" s="42"/>
      <c r="G400" s="162"/>
      <c r="H400" s="74" t="s">
        <v>81</v>
      </c>
    </row>
    <row r="401" spans="1:8" ht="12.75" customHeight="1">
      <c r="A401" s="8" t="s">
        <v>123</v>
      </c>
      <c r="B401" s="134"/>
      <c r="C401" s="42">
        <v>360.1</v>
      </c>
      <c r="D401" s="162">
        <v>18</v>
      </c>
      <c r="E401" s="134"/>
      <c r="F401" s="42"/>
      <c r="G401" s="162"/>
      <c r="H401" s="74" t="s">
        <v>81</v>
      </c>
    </row>
    <row r="402" spans="1:8" ht="12.75" customHeight="1">
      <c r="A402" s="9" t="s">
        <v>259</v>
      </c>
      <c r="B402" s="134"/>
      <c r="C402" s="42">
        <v>342.09</v>
      </c>
      <c r="D402" s="162">
        <v>342.1</v>
      </c>
      <c r="E402" s="134"/>
      <c r="F402" s="42"/>
      <c r="G402" s="162"/>
      <c r="H402" s="74" t="s">
        <v>81</v>
      </c>
    </row>
    <row r="403" spans="1:8" ht="12.75" customHeight="1" thickBot="1">
      <c r="A403" s="18" t="s">
        <v>44</v>
      </c>
      <c r="B403" s="136"/>
      <c r="C403" s="44"/>
      <c r="D403" s="163"/>
      <c r="E403" s="136"/>
      <c r="F403" s="44">
        <v>3581.25</v>
      </c>
      <c r="G403" s="163">
        <v>3581.25</v>
      </c>
      <c r="H403" s="87" t="s">
        <v>81</v>
      </c>
    </row>
    <row r="404" spans="1:8" ht="18" customHeight="1">
      <c r="A404" s="11" t="s">
        <v>19</v>
      </c>
      <c r="B404" s="76">
        <f aca="true" t="shared" si="61" ref="B404:G404">B405+B417</f>
        <v>63360</v>
      </c>
      <c r="C404" s="40">
        <f t="shared" si="61"/>
        <v>78843.06999999999</v>
      </c>
      <c r="D404" s="104">
        <f t="shared" si="61"/>
        <v>58225.45</v>
      </c>
      <c r="E404" s="76">
        <f t="shared" si="61"/>
        <v>10860</v>
      </c>
      <c r="F404" s="40">
        <f t="shared" si="61"/>
        <v>47272.43</v>
      </c>
      <c r="G404" s="104">
        <f t="shared" si="61"/>
        <v>40095.72</v>
      </c>
      <c r="H404" s="85">
        <f>G404/D404*100</f>
        <v>68.86287697218313</v>
      </c>
    </row>
    <row r="405" spans="1:8" ht="12.75" customHeight="1">
      <c r="A405" s="16" t="s">
        <v>35</v>
      </c>
      <c r="B405" s="133">
        <f aca="true" t="shared" si="62" ref="B405:G405">SUM(B407:B416)</f>
        <v>61860</v>
      </c>
      <c r="C405" s="48">
        <f t="shared" si="62"/>
        <v>38943.829999999994</v>
      </c>
      <c r="D405" s="156">
        <f t="shared" si="62"/>
        <v>37322.68</v>
      </c>
      <c r="E405" s="133">
        <f t="shared" si="62"/>
        <v>9360</v>
      </c>
      <c r="F405" s="48">
        <f t="shared" si="62"/>
        <v>19504.4</v>
      </c>
      <c r="G405" s="156">
        <f t="shared" si="62"/>
        <v>14629.650000000001</v>
      </c>
      <c r="H405" s="86">
        <f>G405/D405*100</f>
        <v>39.19774785733501</v>
      </c>
    </row>
    <row r="406" spans="1:8" ht="10.5" customHeight="1">
      <c r="A406" s="13" t="s">
        <v>2</v>
      </c>
      <c r="B406" s="76"/>
      <c r="C406" s="42"/>
      <c r="D406" s="104"/>
      <c r="E406" s="76"/>
      <c r="F406" s="42"/>
      <c r="G406" s="104"/>
      <c r="H406" s="73"/>
    </row>
    <row r="407" spans="1:8" ht="12.75" customHeight="1">
      <c r="A407" s="8" t="s">
        <v>8</v>
      </c>
      <c r="B407" s="134">
        <v>10350</v>
      </c>
      <c r="C407" s="45">
        <v>13746.13</v>
      </c>
      <c r="D407" s="162">
        <v>12591.79</v>
      </c>
      <c r="E407" s="134">
        <v>9360</v>
      </c>
      <c r="F407" s="45">
        <v>11911.05</v>
      </c>
      <c r="G407" s="162">
        <v>8671.93</v>
      </c>
      <c r="H407" s="73">
        <f>G407/D407*100</f>
        <v>68.86971590218705</v>
      </c>
    </row>
    <row r="408" spans="1:8" ht="12.75" customHeight="1">
      <c r="A408" s="8" t="s">
        <v>158</v>
      </c>
      <c r="B408" s="134">
        <v>50000</v>
      </c>
      <c r="C408" s="45">
        <v>21000</v>
      </c>
      <c r="D408" s="162">
        <v>21000</v>
      </c>
      <c r="E408" s="134"/>
      <c r="F408" s="45"/>
      <c r="G408" s="162"/>
      <c r="H408" s="74" t="s">
        <v>81</v>
      </c>
    </row>
    <row r="409" spans="1:8" ht="12.75" customHeight="1">
      <c r="A409" s="8" t="s">
        <v>237</v>
      </c>
      <c r="B409" s="134">
        <v>1510</v>
      </c>
      <c r="C409" s="45"/>
      <c r="D409" s="162"/>
      <c r="E409" s="134"/>
      <c r="F409" s="45"/>
      <c r="G409" s="162"/>
      <c r="H409" s="74" t="s">
        <v>81</v>
      </c>
    </row>
    <row r="410" spans="1:8" ht="12.75" customHeight="1">
      <c r="A410" s="8" t="s">
        <v>340</v>
      </c>
      <c r="B410" s="134"/>
      <c r="C410" s="45"/>
      <c r="D410" s="162"/>
      <c r="E410" s="134"/>
      <c r="F410" s="45">
        <v>1200</v>
      </c>
      <c r="G410" s="162">
        <v>0</v>
      </c>
      <c r="H410" s="74" t="s">
        <v>81</v>
      </c>
    </row>
    <row r="411" spans="1:8" ht="12.75" customHeight="1" hidden="1">
      <c r="A411" s="8" t="s">
        <v>105</v>
      </c>
      <c r="B411" s="134"/>
      <c r="C411" s="45"/>
      <c r="D411" s="162"/>
      <c r="E411" s="134"/>
      <c r="F411" s="45"/>
      <c r="G411" s="162"/>
      <c r="H411" s="74" t="s">
        <v>81</v>
      </c>
    </row>
    <row r="412" spans="1:8" ht="12.75" customHeight="1">
      <c r="A412" s="8" t="s">
        <v>261</v>
      </c>
      <c r="B412" s="134"/>
      <c r="C412" s="45"/>
      <c r="D412" s="162"/>
      <c r="E412" s="134"/>
      <c r="F412" s="45">
        <v>150</v>
      </c>
      <c r="G412" s="162">
        <v>150</v>
      </c>
      <c r="H412" s="74" t="s">
        <v>81</v>
      </c>
    </row>
    <row r="413" spans="1:8" ht="12.75" customHeight="1">
      <c r="A413" s="8" t="s">
        <v>299</v>
      </c>
      <c r="B413" s="134"/>
      <c r="C413" s="45">
        <v>445.81</v>
      </c>
      <c r="D413" s="162">
        <v>445.81</v>
      </c>
      <c r="E413" s="134"/>
      <c r="F413" s="45">
        <v>0.6</v>
      </c>
      <c r="G413" s="162">
        <v>0.6</v>
      </c>
      <c r="H413" s="73">
        <f>G413/D413*100</f>
        <v>0.1345864830308876</v>
      </c>
    </row>
    <row r="414" spans="1:8" ht="12.75" customHeight="1">
      <c r="A414" s="8" t="s">
        <v>300</v>
      </c>
      <c r="B414" s="134"/>
      <c r="C414" s="45">
        <v>2418.57</v>
      </c>
      <c r="D414" s="162">
        <v>2418.57</v>
      </c>
      <c r="E414" s="134"/>
      <c r="F414" s="45">
        <v>1780.5</v>
      </c>
      <c r="G414" s="162">
        <v>1780.5</v>
      </c>
      <c r="H414" s="73">
        <f>G414/D414*100</f>
        <v>73.61788164080427</v>
      </c>
    </row>
    <row r="415" spans="1:8" ht="12.75" customHeight="1">
      <c r="A415" s="8" t="s">
        <v>262</v>
      </c>
      <c r="B415" s="134"/>
      <c r="C415" s="45">
        <v>363.12</v>
      </c>
      <c r="D415" s="162">
        <v>363.12</v>
      </c>
      <c r="E415" s="134"/>
      <c r="F415" s="45">
        <v>361.27</v>
      </c>
      <c r="G415" s="162">
        <v>361.27</v>
      </c>
      <c r="H415" s="73">
        <f>G415/D415*100</f>
        <v>99.49052654769773</v>
      </c>
    </row>
    <row r="416" spans="1:8" ht="12.75" customHeight="1">
      <c r="A416" s="8" t="s">
        <v>123</v>
      </c>
      <c r="B416" s="134"/>
      <c r="C416" s="45">
        <v>970.2</v>
      </c>
      <c r="D416" s="162">
        <v>503.39</v>
      </c>
      <c r="E416" s="134"/>
      <c r="F416" s="45">
        <v>4100.98</v>
      </c>
      <c r="G416" s="162">
        <v>3665.35</v>
      </c>
      <c r="H416" s="73">
        <f>G416/D416*100</f>
        <v>728.133256520789</v>
      </c>
    </row>
    <row r="417" spans="1:8" ht="12.75" customHeight="1">
      <c r="A417" s="20" t="s">
        <v>56</v>
      </c>
      <c r="B417" s="135">
        <f aca="true" t="shared" si="63" ref="B417:G417">SUM(B419:B422)</f>
        <v>1500</v>
      </c>
      <c r="C417" s="49">
        <f t="shared" si="63"/>
        <v>39899.24</v>
      </c>
      <c r="D417" s="157">
        <f t="shared" si="63"/>
        <v>20902.77</v>
      </c>
      <c r="E417" s="135">
        <f t="shared" si="63"/>
        <v>1500</v>
      </c>
      <c r="F417" s="49">
        <f t="shared" si="63"/>
        <v>27768.03</v>
      </c>
      <c r="G417" s="157">
        <f t="shared" si="63"/>
        <v>25466.07</v>
      </c>
      <c r="H417" s="89">
        <f>G417/D417*100</f>
        <v>121.83107789063364</v>
      </c>
    </row>
    <row r="418" spans="1:8" ht="10.5" customHeight="1">
      <c r="A418" s="13" t="s">
        <v>2</v>
      </c>
      <c r="B418" s="76"/>
      <c r="C418" s="42"/>
      <c r="D418" s="104"/>
      <c r="E418" s="76"/>
      <c r="F418" s="42"/>
      <c r="G418" s="104"/>
      <c r="H418" s="74"/>
    </row>
    <row r="419" spans="1:8" ht="12.75" customHeight="1">
      <c r="A419" s="9" t="s">
        <v>44</v>
      </c>
      <c r="B419" s="134">
        <v>1500</v>
      </c>
      <c r="C419" s="45">
        <v>2500</v>
      </c>
      <c r="D419" s="162">
        <v>2250</v>
      </c>
      <c r="E419" s="134">
        <v>1500</v>
      </c>
      <c r="F419" s="45">
        <v>1832.75</v>
      </c>
      <c r="G419" s="162">
        <v>332.75</v>
      </c>
      <c r="H419" s="73">
        <f>G419/D419*100</f>
        <v>14.788888888888888</v>
      </c>
    </row>
    <row r="420" spans="1:8" ht="12.75" customHeight="1">
      <c r="A420" s="8" t="s">
        <v>116</v>
      </c>
      <c r="B420" s="134"/>
      <c r="C420" s="45"/>
      <c r="D420" s="162"/>
      <c r="E420" s="134"/>
      <c r="F420" s="45">
        <v>2000</v>
      </c>
      <c r="G420" s="162">
        <v>2000</v>
      </c>
      <c r="H420" s="74" t="s">
        <v>81</v>
      </c>
    </row>
    <row r="421" spans="1:8" ht="12.75" customHeight="1">
      <c r="A421" s="9" t="s">
        <v>341</v>
      </c>
      <c r="B421" s="134"/>
      <c r="C421" s="45">
        <v>2000</v>
      </c>
      <c r="D421" s="162">
        <v>2000</v>
      </c>
      <c r="E421" s="134"/>
      <c r="F421" s="45">
        <v>7500</v>
      </c>
      <c r="G421" s="162">
        <v>7500</v>
      </c>
      <c r="H421" s="73">
        <f>G421/D421*100</f>
        <v>375</v>
      </c>
    </row>
    <row r="422" spans="1:8" ht="12.75" customHeight="1" thickBot="1">
      <c r="A422" s="18" t="s">
        <v>123</v>
      </c>
      <c r="B422" s="136"/>
      <c r="C422" s="47">
        <v>35399.24</v>
      </c>
      <c r="D422" s="163">
        <v>16652.77</v>
      </c>
      <c r="E422" s="136"/>
      <c r="F422" s="47">
        <v>16435.28</v>
      </c>
      <c r="G422" s="163">
        <v>15633.32</v>
      </c>
      <c r="H422" s="75">
        <f>G422/D422*100</f>
        <v>93.87819563952424</v>
      </c>
    </row>
    <row r="423" spans="1:8" ht="17.25" customHeight="1">
      <c r="A423" s="11" t="s">
        <v>20</v>
      </c>
      <c r="B423" s="76">
        <f aca="true" t="shared" si="64" ref="B423:G423">B424+B428</f>
        <v>3304.9</v>
      </c>
      <c r="C423" s="40">
        <f t="shared" si="64"/>
        <v>3304.9</v>
      </c>
      <c r="D423" s="104">
        <f t="shared" si="64"/>
        <v>1906.62</v>
      </c>
      <c r="E423" s="76">
        <f t="shared" si="64"/>
        <v>3304.9</v>
      </c>
      <c r="F423" s="40">
        <f t="shared" si="64"/>
        <v>3304.9</v>
      </c>
      <c r="G423" s="104">
        <f t="shared" si="64"/>
        <v>2171.17</v>
      </c>
      <c r="H423" s="80">
        <f>G423/D423*100</f>
        <v>113.87533960621414</v>
      </c>
    </row>
    <row r="424" spans="1:8" ht="12.75" customHeight="1">
      <c r="A424" s="16" t="s">
        <v>35</v>
      </c>
      <c r="B424" s="133">
        <f aca="true" t="shared" si="65" ref="B424:G424">SUM(B426:B427)</f>
        <v>3304.9</v>
      </c>
      <c r="C424" s="48">
        <f t="shared" si="65"/>
        <v>3304.9</v>
      </c>
      <c r="D424" s="156">
        <f t="shared" si="65"/>
        <v>1906.62</v>
      </c>
      <c r="E424" s="133">
        <f t="shared" si="65"/>
        <v>3304.9</v>
      </c>
      <c r="F424" s="48">
        <f t="shared" si="65"/>
        <v>3304.9</v>
      </c>
      <c r="G424" s="156">
        <f t="shared" si="65"/>
        <v>2171.17</v>
      </c>
      <c r="H424" s="84">
        <f>G424/D424*100</f>
        <v>113.87533960621414</v>
      </c>
    </row>
    <row r="425" spans="1:8" ht="10.5" customHeight="1">
      <c r="A425" s="13" t="s">
        <v>2</v>
      </c>
      <c r="B425" s="76"/>
      <c r="C425" s="42"/>
      <c r="D425" s="104"/>
      <c r="E425" s="76"/>
      <c r="F425" s="42"/>
      <c r="G425" s="104"/>
      <c r="H425" s="73"/>
    </row>
    <row r="426" spans="1:8" ht="12.75" customHeight="1" thickBot="1">
      <c r="A426" s="19" t="s">
        <v>8</v>
      </c>
      <c r="B426" s="136">
        <v>3304.9</v>
      </c>
      <c r="C426" s="44">
        <v>3304.9</v>
      </c>
      <c r="D426" s="160">
        <v>1906.62</v>
      </c>
      <c r="E426" s="136">
        <v>3304.9</v>
      </c>
      <c r="F426" s="44">
        <v>3304.9</v>
      </c>
      <c r="G426" s="160">
        <v>2171.17</v>
      </c>
      <c r="H426" s="75">
        <f>G426/D426*100</f>
        <v>113.87533960621414</v>
      </c>
    </row>
    <row r="427" spans="1:8" ht="12.75" customHeight="1" hidden="1">
      <c r="A427" s="8" t="s">
        <v>135</v>
      </c>
      <c r="B427" s="134"/>
      <c r="C427" s="42"/>
      <c r="D427" s="107"/>
      <c r="E427" s="134"/>
      <c r="F427" s="42"/>
      <c r="G427" s="107"/>
      <c r="H427" s="74" t="s">
        <v>81</v>
      </c>
    </row>
    <row r="428" spans="1:8" ht="12.75" customHeight="1" hidden="1">
      <c r="A428" s="16" t="s">
        <v>36</v>
      </c>
      <c r="B428" s="133">
        <f aca="true" t="shared" si="66" ref="B428:G428">SUM(B430:B430)</f>
        <v>0</v>
      </c>
      <c r="C428" s="48">
        <f t="shared" si="66"/>
        <v>0</v>
      </c>
      <c r="D428" s="156">
        <f t="shared" si="66"/>
        <v>0</v>
      </c>
      <c r="E428" s="133">
        <f t="shared" si="66"/>
        <v>0</v>
      </c>
      <c r="F428" s="48">
        <f t="shared" si="66"/>
        <v>0</v>
      </c>
      <c r="G428" s="156">
        <f t="shared" si="66"/>
        <v>0</v>
      </c>
      <c r="H428" s="90" t="s">
        <v>81</v>
      </c>
    </row>
    <row r="429" spans="1:8" ht="10.5" customHeight="1" hidden="1">
      <c r="A429" s="13" t="s">
        <v>2</v>
      </c>
      <c r="B429" s="116"/>
      <c r="C429" s="42"/>
      <c r="D429" s="107"/>
      <c r="E429" s="116"/>
      <c r="F429" s="42"/>
      <c r="G429" s="107"/>
      <c r="H429" s="73"/>
    </row>
    <row r="430" spans="1:8" ht="12.75" customHeight="1" hidden="1" thickBot="1">
      <c r="A430" s="19" t="s">
        <v>44</v>
      </c>
      <c r="B430" s="136"/>
      <c r="C430" s="44"/>
      <c r="D430" s="160"/>
      <c r="E430" s="136"/>
      <c r="F430" s="44"/>
      <c r="G430" s="160"/>
      <c r="H430" s="87" t="s">
        <v>81</v>
      </c>
    </row>
    <row r="431" spans="1:8" ht="16.5" customHeight="1">
      <c r="A431" s="11" t="s">
        <v>21</v>
      </c>
      <c r="B431" s="76">
        <f aca="true" t="shared" si="67" ref="B431:G431">B432</f>
        <v>57799.6</v>
      </c>
      <c r="C431" s="53">
        <f t="shared" si="67"/>
        <v>78973.23</v>
      </c>
      <c r="D431" s="167">
        <f t="shared" si="67"/>
        <v>27287.79</v>
      </c>
      <c r="E431" s="76">
        <f t="shared" si="67"/>
        <v>39482.44</v>
      </c>
      <c r="F431" s="53">
        <f t="shared" si="67"/>
        <v>61802.35</v>
      </c>
      <c r="G431" s="167">
        <f t="shared" si="67"/>
        <v>31676.97</v>
      </c>
      <c r="H431" s="80">
        <f>G431/D431*100</f>
        <v>116.08477637800642</v>
      </c>
    </row>
    <row r="432" spans="1:8" ht="12" customHeight="1">
      <c r="A432" s="16" t="s">
        <v>35</v>
      </c>
      <c r="B432" s="133">
        <f aca="true" t="shared" si="68" ref="B432:G432">SUM(B434:B437)</f>
        <v>57799.6</v>
      </c>
      <c r="C432" s="48">
        <f t="shared" si="68"/>
        <v>78973.23</v>
      </c>
      <c r="D432" s="156">
        <f t="shared" si="68"/>
        <v>27287.79</v>
      </c>
      <c r="E432" s="133">
        <f t="shared" si="68"/>
        <v>39482.44</v>
      </c>
      <c r="F432" s="48">
        <f t="shared" si="68"/>
        <v>61802.35</v>
      </c>
      <c r="G432" s="156">
        <f t="shared" si="68"/>
        <v>31676.97</v>
      </c>
      <c r="H432" s="84">
        <f>G432/D432*100</f>
        <v>116.08477637800642</v>
      </c>
    </row>
    <row r="433" spans="1:8" ht="10.5" customHeight="1">
      <c r="A433" s="13" t="s">
        <v>2</v>
      </c>
      <c r="B433" s="76"/>
      <c r="C433" s="40"/>
      <c r="D433" s="104"/>
      <c r="E433" s="76"/>
      <c r="F433" s="40"/>
      <c r="G433" s="104"/>
      <c r="H433" s="73"/>
    </row>
    <row r="434" spans="1:8" ht="12.75" customHeight="1">
      <c r="A434" s="9" t="s">
        <v>34</v>
      </c>
      <c r="B434" s="116">
        <v>15048.4</v>
      </c>
      <c r="C434" s="42">
        <v>14110.01</v>
      </c>
      <c r="D434" s="107">
        <v>0</v>
      </c>
      <c r="E434" s="116">
        <v>10000</v>
      </c>
      <c r="F434" s="42">
        <v>7201.59</v>
      </c>
      <c r="G434" s="107">
        <v>0</v>
      </c>
      <c r="H434" s="74" t="s">
        <v>81</v>
      </c>
    </row>
    <row r="435" spans="1:8" ht="12.75" customHeight="1">
      <c r="A435" s="9" t="s">
        <v>39</v>
      </c>
      <c r="B435" s="116"/>
      <c r="C435" s="42">
        <v>21194.74</v>
      </c>
      <c r="D435" s="107">
        <v>21194.74</v>
      </c>
      <c r="E435" s="116"/>
      <c r="F435" s="42">
        <v>19085.93</v>
      </c>
      <c r="G435" s="107">
        <v>19085.93</v>
      </c>
      <c r="H435" s="73">
        <f>G435/D435*100</f>
        <v>90.05031437045228</v>
      </c>
    </row>
    <row r="436" spans="1:8" ht="12.75" customHeight="1">
      <c r="A436" s="8" t="s">
        <v>33</v>
      </c>
      <c r="B436" s="116"/>
      <c r="C436" s="42">
        <v>917.28</v>
      </c>
      <c r="D436" s="107">
        <v>917.28</v>
      </c>
      <c r="E436" s="116"/>
      <c r="F436" s="42">
        <v>6032.39</v>
      </c>
      <c r="G436" s="107">
        <v>6032.39</v>
      </c>
      <c r="H436" s="73">
        <f>G436/D436*100</f>
        <v>657.6388888888889</v>
      </c>
    </row>
    <row r="437" spans="1:8" ht="12.75" customHeight="1" thickBot="1">
      <c r="A437" s="19" t="s">
        <v>94</v>
      </c>
      <c r="B437" s="138">
        <v>42751.2</v>
      </c>
      <c r="C437" s="44">
        <v>42751.2</v>
      </c>
      <c r="D437" s="158">
        <v>5175.77</v>
      </c>
      <c r="E437" s="138">
        <v>29482.44</v>
      </c>
      <c r="F437" s="44">
        <v>29482.44</v>
      </c>
      <c r="G437" s="158">
        <v>6558.65</v>
      </c>
      <c r="H437" s="75">
        <f>G437/D437*100</f>
        <v>126.71834335760667</v>
      </c>
    </row>
    <row r="438" spans="1:8" ht="12.75" customHeight="1">
      <c r="A438" s="11" t="s">
        <v>181</v>
      </c>
      <c r="B438" s="76">
        <f aca="true" t="shared" si="69" ref="B438:G438">B440+B454</f>
        <v>95919.4</v>
      </c>
      <c r="C438" s="40">
        <f t="shared" si="69"/>
        <v>210177.96</v>
      </c>
      <c r="D438" s="104">
        <f t="shared" si="69"/>
        <v>184076.63</v>
      </c>
      <c r="E438" s="76">
        <f t="shared" si="69"/>
        <v>101456.4</v>
      </c>
      <c r="F438" s="40">
        <f t="shared" si="69"/>
        <v>257472.52999999997</v>
      </c>
      <c r="G438" s="104">
        <f t="shared" si="69"/>
        <v>234248.72000000003</v>
      </c>
      <c r="H438" s="80">
        <f>G438/D438*100</f>
        <v>127.25608894513118</v>
      </c>
    </row>
    <row r="439" spans="1:8" ht="12.75" customHeight="1">
      <c r="A439" s="13" t="s">
        <v>2</v>
      </c>
      <c r="B439" s="76"/>
      <c r="C439" s="40"/>
      <c r="D439" s="104"/>
      <c r="E439" s="76"/>
      <c r="F439" s="40"/>
      <c r="G439" s="104"/>
      <c r="H439" s="82"/>
    </row>
    <row r="440" spans="1:8" ht="12.75" customHeight="1">
      <c r="A440" s="16" t="s">
        <v>35</v>
      </c>
      <c r="B440" s="133">
        <f aca="true" t="shared" si="70" ref="B440:G440">SUM(B441:B453)</f>
        <v>60419.399999999994</v>
      </c>
      <c r="C440" s="48">
        <f t="shared" si="70"/>
        <v>98040.25</v>
      </c>
      <c r="D440" s="156">
        <f t="shared" si="70"/>
        <v>83204.36</v>
      </c>
      <c r="E440" s="133">
        <f t="shared" si="70"/>
        <v>66631.4</v>
      </c>
      <c r="F440" s="48">
        <f t="shared" si="70"/>
        <v>107285.98999999999</v>
      </c>
      <c r="G440" s="156">
        <f t="shared" si="70"/>
        <v>93652.71</v>
      </c>
      <c r="H440" s="84">
        <f>G440/D440*100</f>
        <v>112.55745492183343</v>
      </c>
    </row>
    <row r="441" spans="1:8" ht="12.75" customHeight="1">
      <c r="A441" s="9" t="s">
        <v>182</v>
      </c>
      <c r="B441" s="127">
        <v>6725</v>
      </c>
      <c r="C441" s="46">
        <v>4848.88</v>
      </c>
      <c r="D441" s="164">
        <v>4728.79</v>
      </c>
      <c r="E441" s="127">
        <v>4025</v>
      </c>
      <c r="F441" s="46">
        <v>4377.63</v>
      </c>
      <c r="G441" s="164">
        <v>3423.62</v>
      </c>
      <c r="H441" s="73">
        <f>G441/D441*100</f>
        <v>72.39949331647207</v>
      </c>
    </row>
    <row r="442" spans="1:8" ht="12.75" customHeight="1">
      <c r="A442" s="9" t="s">
        <v>205</v>
      </c>
      <c r="B442" s="127">
        <v>2500</v>
      </c>
      <c r="C442" s="46">
        <v>2502</v>
      </c>
      <c r="D442" s="164">
        <v>2484</v>
      </c>
      <c r="E442" s="127">
        <v>2500</v>
      </c>
      <c r="F442" s="46">
        <v>2518</v>
      </c>
      <c r="G442" s="164">
        <v>2518</v>
      </c>
      <c r="H442" s="73">
        <f aca="true" t="shared" si="71" ref="H442:H453">G442/D442*100</f>
        <v>101.36876006441224</v>
      </c>
    </row>
    <row r="443" spans="1:8" ht="12.75" customHeight="1">
      <c r="A443" s="9" t="s">
        <v>206</v>
      </c>
      <c r="B443" s="140">
        <v>5420</v>
      </c>
      <c r="C443" s="51">
        <v>7118.64</v>
      </c>
      <c r="D443" s="164">
        <v>6881.86</v>
      </c>
      <c r="E443" s="140">
        <v>5420</v>
      </c>
      <c r="F443" s="51">
        <v>7994.06</v>
      </c>
      <c r="G443" s="164">
        <v>7906.01</v>
      </c>
      <c r="H443" s="73">
        <f t="shared" si="71"/>
        <v>114.88187786441458</v>
      </c>
    </row>
    <row r="444" spans="1:8" ht="12.75" customHeight="1">
      <c r="A444" s="9" t="s">
        <v>263</v>
      </c>
      <c r="B444" s="127">
        <v>3460</v>
      </c>
      <c r="C444" s="46">
        <v>2919.69</v>
      </c>
      <c r="D444" s="164">
        <v>2858.57</v>
      </c>
      <c r="E444" s="127">
        <v>2860</v>
      </c>
      <c r="F444" s="46">
        <v>2925.68</v>
      </c>
      <c r="G444" s="164">
        <v>2915</v>
      </c>
      <c r="H444" s="73">
        <f t="shared" si="71"/>
        <v>101.97406395505443</v>
      </c>
    </row>
    <row r="445" spans="1:8" ht="12.75" customHeight="1">
      <c r="A445" s="9" t="s">
        <v>183</v>
      </c>
      <c r="B445" s="127">
        <v>4279</v>
      </c>
      <c r="C445" s="46">
        <v>4304.77</v>
      </c>
      <c r="D445" s="164">
        <v>4300</v>
      </c>
      <c r="E445" s="127">
        <v>4779</v>
      </c>
      <c r="F445" s="46">
        <v>5008.65</v>
      </c>
      <c r="G445" s="164">
        <v>4836.34</v>
      </c>
      <c r="H445" s="73">
        <f t="shared" si="71"/>
        <v>112.47302325581397</v>
      </c>
    </row>
    <row r="446" spans="1:8" ht="12.75" customHeight="1">
      <c r="A446" s="9" t="s">
        <v>264</v>
      </c>
      <c r="B446" s="127">
        <v>1050</v>
      </c>
      <c r="C446" s="46"/>
      <c r="D446" s="164"/>
      <c r="E446" s="127"/>
      <c r="F446" s="46"/>
      <c r="G446" s="164"/>
      <c r="H446" s="74" t="s">
        <v>81</v>
      </c>
    </row>
    <row r="447" spans="1:8" ht="12.75" customHeight="1">
      <c r="A447" s="9" t="s">
        <v>301</v>
      </c>
      <c r="B447" s="127"/>
      <c r="C447" s="46">
        <v>1430</v>
      </c>
      <c r="D447" s="164">
        <v>1409</v>
      </c>
      <c r="E447" s="127">
        <v>1409</v>
      </c>
      <c r="F447" s="46">
        <v>1624.87</v>
      </c>
      <c r="G447" s="164">
        <v>1615</v>
      </c>
      <c r="H447" s="73">
        <f t="shared" si="71"/>
        <v>114.62029808374734</v>
      </c>
    </row>
    <row r="448" spans="1:8" ht="12.75" customHeight="1">
      <c r="A448" s="9" t="s">
        <v>302</v>
      </c>
      <c r="B448" s="127"/>
      <c r="C448" s="46">
        <v>900.41</v>
      </c>
      <c r="D448" s="164">
        <v>900</v>
      </c>
      <c r="E448" s="127">
        <v>641</v>
      </c>
      <c r="F448" s="46">
        <v>1186.39</v>
      </c>
      <c r="G448" s="164">
        <v>1066.85</v>
      </c>
      <c r="H448" s="73">
        <f t="shared" si="71"/>
        <v>118.53888888888888</v>
      </c>
    </row>
    <row r="449" spans="1:8" ht="12.75" customHeight="1">
      <c r="A449" s="9" t="s">
        <v>265</v>
      </c>
      <c r="B449" s="127">
        <v>9190</v>
      </c>
      <c r="C449" s="46">
        <v>12050.9</v>
      </c>
      <c r="D449" s="164">
        <v>11258.53</v>
      </c>
      <c r="E449" s="127">
        <v>11190</v>
      </c>
      <c r="F449" s="46">
        <v>13014.07</v>
      </c>
      <c r="G449" s="164">
        <v>11767.06</v>
      </c>
      <c r="H449" s="73">
        <f t="shared" si="71"/>
        <v>104.51684189676627</v>
      </c>
    </row>
    <row r="450" spans="1:8" ht="12.75" customHeight="1" thickBot="1">
      <c r="A450" s="19" t="s">
        <v>184</v>
      </c>
      <c r="B450" s="141">
        <v>5769.7</v>
      </c>
      <c r="C450" s="66">
        <v>3468.43</v>
      </c>
      <c r="D450" s="165">
        <v>2242.49</v>
      </c>
      <c r="E450" s="141">
        <v>5269.7</v>
      </c>
      <c r="F450" s="66">
        <v>3619.89</v>
      </c>
      <c r="G450" s="165">
        <v>3130.72</v>
      </c>
      <c r="H450" s="75">
        <f t="shared" si="71"/>
        <v>139.60909524680156</v>
      </c>
    </row>
    <row r="451" spans="1:8" ht="12.75" customHeight="1">
      <c r="A451" s="9" t="s">
        <v>93</v>
      </c>
      <c r="B451" s="127">
        <v>10000</v>
      </c>
      <c r="C451" s="46">
        <v>18870.97</v>
      </c>
      <c r="D451" s="164">
        <v>11231.56</v>
      </c>
      <c r="E451" s="127">
        <v>14500</v>
      </c>
      <c r="F451" s="46">
        <v>12199.32</v>
      </c>
      <c r="G451" s="164">
        <v>8459.74</v>
      </c>
      <c r="H451" s="73">
        <f t="shared" si="71"/>
        <v>75.3211486204944</v>
      </c>
    </row>
    <row r="452" spans="1:8" ht="12.75" customHeight="1">
      <c r="A452" s="9" t="s">
        <v>228</v>
      </c>
      <c r="B452" s="127">
        <v>12025.7</v>
      </c>
      <c r="C452" s="46">
        <v>39546.12</v>
      </c>
      <c r="D452" s="164">
        <v>34896.95</v>
      </c>
      <c r="E452" s="127">
        <v>14025.7</v>
      </c>
      <c r="F452" s="46">
        <v>52720.46</v>
      </c>
      <c r="G452" s="164">
        <v>45995.85</v>
      </c>
      <c r="H452" s="73">
        <f t="shared" si="71"/>
        <v>131.80478523194722</v>
      </c>
    </row>
    <row r="453" spans="1:8" ht="12.75" customHeight="1">
      <c r="A453" s="9" t="s">
        <v>8</v>
      </c>
      <c r="B453" s="127"/>
      <c r="C453" s="46">
        <v>79.44</v>
      </c>
      <c r="D453" s="164">
        <v>12.61</v>
      </c>
      <c r="E453" s="127">
        <v>12</v>
      </c>
      <c r="F453" s="46">
        <v>96.97</v>
      </c>
      <c r="G453" s="164">
        <v>18.52</v>
      </c>
      <c r="H453" s="73">
        <f t="shared" si="71"/>
        <v>146.86756542426647</v>
      </c>
    </row>
    <row r="454" spans="1:8" ht="12.75" customHeight="1">
      <c r="A454" s="16" t="s">
        <v>36</v>
      </c>
      <c r="B454" s="133">
        <f aca="true" t="shared" si="72" ref="B454:G454">SUM(B455:B460)</f>
        <v>35500</v>
      </c>
      <c r="C454" s="48">
        <f t="shared" si="72"/>
        <v>112137.70999999999</v>
      </c>
      <c r="D454" s="156">
        <f t="shared" si="72"/>
        <v>100872.26999999999</v>
      </c>
      <c r="E454" s="133">
        <f t="shared" si="72"/>
        <v>34825</v>
      </c>
      <c r="F454" s="48">
        <f t="shared" si="72"/>
        <v>150186.53999999998</v>
      </c>
      <c r="G454" s="156">
        <f t="shared" si="72"/>
        <v>140596.01</v>
      </c>
      <c r="H454" s="84">
        <f aca="true" t="shared" si="73" ref="H454:H460">G454/D454*100</f>
        <v>139.38023799801474</v>
      </c>
    </row>
    <row r="455" spans="1:8" ht="12.75" customHeight="1">
      <c r="A455" s="9" t="s">
        <v>182</v>
      </c>
      <c r="B455" s="127"/>
      <c r="C455" s="46">
        <v>2363</v>
      </c>
      <c r="D455" s="164">
        <v>2233</v>
      </c>
      <c r="E455" s="127"/>
      <c r="F455" s="46">
        <v>248.57</v>
      </c>
      <c r="G455" s="164">
        <v>205</v>
      </c>
      <c r="H455" s="73">
        <f t="shared" si="73"/>
        <v>9.180474697716077</v>
      </c>
    </row>
    <row r="456" spans="1:8" ht="12.75" customHeight="1" hidden="1">
      <c r="A456" s="9" t="s">
        <v>183</v>
      </c>
      <c r="B456" s="127"/>
      <c r="C456" s="46"/>
      <c r="D456" s="164"/>
      <c r="E456" s="127"/>
      <c r="F456" s="46"/>
      <c r="G456" s="164"/>
      <c r="H456" s="74" t="s">
        <v>81</v>
      </c>
    </row>
    <row r="457" spans="1:8" ht="12.75" customHeight="1">
      <c r="A457" s="9" t="s">
        <v>263</v>
      </c>
      <c r="B457" s="127"/>
      <c r="C457" s="46">
        <v>600</v>
      </c>
      <c r="D457" s="164">
        <v>600</v>
      </c>
      <c r="E457" s="127">
        <v>600</v>
      </c>
      <c r="F457" s="46">
        <v>600</v>
      </c>
      <c r="G457" s="164">
        <v>595.54</v>
      </c>
      <c r="H457" s="73">
        <f t="shared" si="73"/>
        <v>99.25666666666666</v>
      </c>
    </row>
    <row r="458" spans="1:8" ht="12.75" customHeight="1">
      <c r="A458" s="9" t="s">
        <v>184</v>
      </c>
      <c r="B458" s="127"/>
      <c r="C458" s="46">
        <v>41870.03</v>
      </c>
      <c r="D458" s="164">
        <v>39638.49</v>
      </c>
      <c r="E458" s="127"/>
      <c r="F458" s="46">
        <v>37608.27</v>
      </c>
      <c r="G458" s="164">
        <v>35657.64</v>
      </c>
      <c r="H458" s="73">
        <f t="shared" si="73"/>
        <v>89.95710986972512</v>
      </c>
    </row>
    <row r="459" spans="1:8" ht="12.75" customHeight="1">
      <c r="A459" s="9" t="s">
        <v>228</v>
      </c>
      <c r="B459" s="127">
        <v>5500</v>
      </c>
      <c r="C459" s="46">
        <v>48287</v>
      </c>
      <c r="D459" s="164">
        <v>48287</v>
      </c>
      <c r="E459" s="127">
        <v>4225</v>
      </c>
      <c r="F459" s="46">
        <v>63547.7</v>
      </c>
      <c r="G459" s="164">
        <v>57163.32</v>
      </c>
      <c r="H459" s="73">
        <f t="shared" si="73"/>
        <v>118.38242176983454</v>
      </c>
    </row>
    <row r="460" spans="1:8" ht="12.75" customHeight="1" thickBot="1">
      <c r="A460" s="19" t="s">
        <v>93</v>
      </c>
      <c r="B460" s="142">
        <v>30000</v>
      </c>
      <c r="C460" s="54">
        <v>19017.68</v>
      </c>
      <c r="D460" s="165">
        <v>10113.78</v>
      </c>
      <c r="E460" s="142">
        <v>30000</v>
      </c>
      <c r="F460" s="54">
        <v>48182</v>
      </c>
      <c r="G460" s="165">
        <v>46974.51</v>
      </c>
      <c r="H460" s="75">
        <f t="shared" si="73"/>
        <v>464.4604687861512</v>
      </c>
    </row>
    <row r="461" spans="1:8" ht="12.75" customHeight="1">
      <c r="A461" s="11" t="s">
        <v>142</v>
      </c>
      <c r="B461" s="76">
        <f aca="true" t="shared" si="74" ref="B461:G461">B462</f>
        <v>0</v>
      </c>
      <c r="C461" s="40">
        <f t="shared" si="74"/>
        <v>7279.26</v>
      </c>
      <c r="D461" s="104">
        <f t="shared" si="74"/>
        <v>2.7</v>
      </c>
      <c r="E461" s="76">
        <f t="shared" si="74"/>
        <v>1</v>
      </c>
      <c r="F461" s="40">
        <f t="shared" si="74"/>
        <v>5281.35</v>
      </c>
      <c r="G461" s="104">
        <f t="shared" si="74"/>
        <v>2.71</v>
      </c>
      <c r="H461" s="80">
        <f>G461/D461*100</f>
        <v>100.37037037037035</v>
      </c>
    </row>
    <row r="462" spans="1:8" ht="10.5" customHeight="1">
      <c r="A462" s="16" t="s">
        <v>35</v>
      </c>
      <c r="B462" s="133">
        <f aca="true" t="shared" si="75" ref="B462:G462">SUM(B464:B464)</f>
        <v>0</v>
      </c>
      <c r="C462" s="48">
        <f t="shared" si="75"/>
        <v>7279.26</v>
      </c>
      <c r="D462" s="156">
        <f t="shared" si="75"/>
        <v>2.7</v>
      </c>
      <c r="E462" s="133">
        <f t="shared" si="75"/>
        <v>1</v>
      </c>
      <c r="F462" s="48">
        <f t="shared" si="75"/>
        <v>5281.35</v>
      </c>
      <c r="G462" s="156">
        <f t="shared" si="75"/>
        <v>2.71</v>
      </c>
      <c r="H462" s="84">
        <f>G462/D462*100</f>
        <v>100.37037037037035</v>
      </c>
    </row>
    <row r="463" spans="1:8" ht="10.5" customHeight="1">
      <c r="A463" s="13" t="s">
        <v>2</v>
      </c>
      <c r="B463" s="76"/>
      <c r="C463" s="40"/>
      <c r="D463" s="104"/>
      <c r="E463" s="76"/>
      <c r="F463" s="40"/>
      <c r="G463" s="104"/>
      <c r="H463" s="73"/>
    </row>
    <row r="464" spans="1:8" ht="12.75" customHeight="1" thickBot="1">
      <c r="A464" s="19" t="s">
        <v>8</v>
      </c>
      <c r="B464" s="138"/>
      <c r="C464" s="44">
        <v>7279.26</v>
      </c>
      <c r="D464" s="160">
        <v>2.7</v>
      </c>
      <c r="E464" s="138">
        <v>1</v>
      </c>
      <c r="F464" s="44">
        <v>5281.35</v>
      </c>
      <c r="G464" s="160">
        <v>2.71</v>
      </c>
      <c r="H464" s="75">
        <f>G464/D464*100</f>
        <v>100.37037037037035</v>
      </c>
    </row>
    <row r="465" spans="1:8" ht="18" customHeight="1">
      <c r="A465" s="11" t="s">
        <v>62</v>
      </c>
      <c r="B465" s="76">
        <f aca="true" t="shared" si="76" ref="B465:G465">B467+B468</f>
        <v>329085</v>
      </c>
      <c r="C465" s="53">
        <f t="shared" si="76"/>
        <v>765723.6799999999</v>
      </c>
      <c r="D465" s="104">
        <f t="shared" si="76"/>
        <v>374794.19</v>
      </c>
      <c r="E465" s="76">
        <f t="shared" si="76"/>
        <v>500010</v>
      </c>
      <c r="F465" s="53">
        <f t="shared" si="76"/>
        <v>1001291.54</v>
      </c>
      <c r="G465" s="104">
        <f t="shared" si="76"/>
        <v>409079.17000000004</v>
      </c>
      <c r="H465" s="91">
        <f>G465/D465*100</f>
        <v>109.14768182505712</v>
      </c>
    </row>
    <row r="466" spans="1:8" ht="10.5" customHeight="1">
      <c r="A466" s="17" t="s">
        <v>2</v>
      </c>
      <c r="B466" s="117"/>
      <c r="C466" s="41"/>
      <c r="D466" s="110"/>
      <c r="E466" s="117"/>
      <c r="F466" s="41"/>
      <c r="G466" s="110"/>
      <c r="H466" s="80"/>
    </row>
    <row r="467" spans="1:8" ht="12.75" customHeight="1">
      <c r="A467" s="24" t="s">
        <v>35</v>
      </c>
      <c r="B467" s="76">
        <f aca="true" t="shared" si="77" ref="B467:G467">B475+B485+B487+B499+B511+B492+B493+B495+B480+B517+B513</f>
        <v>30547</v>
      </c>
      <c r="C467" s="40">
        <f t="shared" si="77"/>
        <v>188448.42</v>
      </c>
      <c r="D467" s="104">
        <f t="shared" si="77"/>
        <v>148893.33999999997</v>
      </c>
      <c r="E467" s="76">
        <f t="shared" si="77"/>
        <v>193060</v>
      </c>
      <c r="F467" s="40">
        <f t="shared" si="77"/>
        <v>171224.34000000003</v>
      </c>
      <c r="G467" s="104">
        <f t="shared" si="77"/>
        <v>116440.77</v>
      </c>
      <c r="H467" s="80">
        <f>G467/D467*100</f>
        <v>78.20414935953484</v>
      </c>
    </row>
    <row r="468" spans="1:8" ht="12.75" customHeight="1">
      <c r="A468" s="24" t="s">
        <v>36</v>
      </c>
      <c r="B468" s="76">
        <f aca="true" t="shared" si="78" ref="B468:G468">B471+B472+B474+B476+B477+B478+B481+B482+B484+B486+B488+B490+B491+B494+B496+B498+B500+B501+B503+B504+B506+B507+B508+B510+B512+B514+B516</f>
        <v>298538</v>
      </c>
      <c r="C468" s="40">
        <f t="shared" si="78"/>
        <v>577275.2599999999</v>
      </c>
      <c r="D468" s="104">
        <f t="shared" si="78"/>
        <v>225900.85000000003</v>
      </c>
      <c r="E468" s="76">
        <f t="shared" si="78"/>
        <v>306950</v>
      </c>
      <c r="F468" s="40">
        <f t="shared" si="78"/>
        <v>830067.2000000001</v>
      </c>
      <c r="G468" s="104">
        <f t="shared" si="78"/>
        <v>292638.4</v>
      </c>
      <c r="H468" s="80">
        <f>G468/D468*100</f>
        <v>129.54285032570704</v>
      </c>
    </row>
    <row r="469" spans="1:8" ht="10.5" customHeight="1">
      <c r="A469" s="21" t="s">
        <v>47</v>
      </c>
      <c r="B469" s="117"/>
      <c r="C469" s="40"/>
      <c r="D469" s="104"/>
      <c r="E469" s="117"/>
      <c r="F469" s="40"/>
      <c r="G469" s="104"/>
      <c r="H469" s="73"/>
    </row>
    <row r="470" spans="1:8" ht="12.75" customHeight="1" hidden="1">
      <c r="A470" s="25" t="s">
        <v>83</v>
      </c>
      <c r="B470" s="143">
        <f aca="true" t="shared" si="79" ref="B470:G470">B471+B472</f>
        <v>0</v>
      </c>
      <c r="C470" s="55">
        <f t="shared" si="79"/>
        <v>0</v>
      </c>
      <c r="D470" s="168">
        <f t="shared" si="79"/>
        <v>0</v>
      </c>
      <c r="E470" s="143">
        <f t="shared" si="79"/>
        <v>0</v>
      </c>
      <c r="F470" s="55">
        <f t="shared" si="79"/>
        <v>0</v>
      </c>
      <c r="G470" s="168">
        <f t="shared" si="79"/>
        <v>0</v>
      </c>
      <c r="H470" s="82" t="s">
        <v>81</v>
      </c>
    </row>
    <row r="471" spans="1:8" ht="12.75" customHeight="1" hidden="1">
      <c r="A471" s="12" t="s">
        <v>111</v>
      </c>
      <c r="B471" s="117"/>
      <c r="C471" s="41"/>
      <c r="D471" s="110"/>
      <c r="E471" s="117"/>
      <c r="F471" s="41"/>
      <c r="G471" s="110"/>
      <c r="H471" s="74" t="s">
        <v>81</v>
      </c>
    </row>
    <row r="472" spans="1:8" ht="12.75" customHeight="1" hidden="1">
      <c r="A472" s="12" t="s">
        <v>97</v>
      </c>
      <c r="B472" s="117"/>
      <c r="C472" s="41"/>
      <c r="D472" s="110"/>
      <c r="E472" s="117"/>
      <c r="F472" s="41"/>
      <c r="G472" s="110"/>
      <c r="H472" s="74" t="s">
        <v>81</v>
      </c>
    </row>
    <row r="473" spans="1:8" ht="12.75" customHeight="1">
      <c r="A473" s="25" t="s">
        <v>48</v>
      </c>
      <c r="B473" s="143">
        <f aca="true" t="shared" si="80" ref="B473:G473">SUM(B474:B477)</f>
        <v>34000</v>
      </c>
      <c r="C473" s="55">
        <f t="shared" si="80"/>
        <v>185889.97</v>
      </c>
      <c r="D473" s="168">
        <f t="shared" si="80"/>
        <v>162396.90999999997</v>
      </c>
      <c r="E473" s="143">
        <f t="shared" si="80"/>
        <v>150000</v>
      </c>
      <c r="F473" s="55">
        <f t="shared" si="80"/>
        <v>236457.41</v>
      </c>
      <c r="G473" s="168">
        <f t="shared" si="80"/>
        <v>196595.56</v>
      </c>
      <c r="H473" s="93">
        <f>G473/D473*100</f>
        <v>121.0586827052313</v>
      </c>
    </row>
    <row r="474" spans="1:8" ht="12.75" customHeight="1" hidden="1">
      <c r="A474" s="12" t="s">
        <v>113</v>
      </c>
      <c r="B474" s="117"/>
      <c r="C474" s="41"/>
      <c r="D474" s="110"/>
      <c r="E474" s="117"/>
      <c r="F474" s="41"/>
      <c r="G474" s="110"/>
      <c r="H474" s="74" t="s">
        <v>81</v>
      </c>
    </row>
    <row r="475" spans="1:8" ht="12.75" customHeight="1">
      <c r="A475" s="9" t="s">
        <v>152</v>
      </c>
      <c r="B475" s="117"/>
      <c r="C475" s="41">
        <v>101297.85</v>
      </c>
      <c r="D475" s="110">
        <v>89506.04</v>
      </c>
      <c r="E475" s="117">
        <v>150000</v>
      </c>
      <c r="F475" s="41">
        <v>97438.88</v>
      </c>
      <c r="G475" s="110">
        <v>76303.1</v>
      </c>
      <c r="H475" s="73">
        <f>G475/D475*100</f>
        <v>85.24910721108878</v>
      </c>
    </row>
    <row r="476" spans="1:8" ht="13.5" customHeight="1">
      <c r="A476" s="12" t="s">
        <v>112</v>
      </c>
      <c r="B476" s="117">
        <v>34000</v>
      </c>
      <c r="C476" s="56">
        <v>83324.39</v>
      </c>
      <c r="D476" s="110">
        <v>72890.87</v>
      </c>
      <c r="E476" s="117"/>
      <c r="F476" s="56">
        <v>137853.73</v>
      </c>
      <c r="G476" s="110">
        <v>120292.46</v>
      </c>
      <c r="H476" s="73">
        <f>G476/D476*100</f>
        <v>165.03090167534015</v>
      </c>
    </row>
    <row r="477" spans="1:8" ht="12.75" customHeight="1">
      <c r="A477" s="9" t="s">
        <v>207</v>
      </c>
      <c r="B477" s="117"/>
      <c r="C477" s="41">
        <v>1267.73</v>
      </c>
      <c r="D477" s="110"/>
      <c r="E477" s="117"/>
      <c r="F477" s="41">
        <v>1164.8</v>
      </c>
      <c r="G477" s="110"/>
      <c r="H477" s="74" t="s">
        <v>81</v>
      </c>
    </row>
    <row r="478" spans="1:8" ht="12.75" customHeight="1" hidden="1">
      <c r="A478" s="25" t="s">
        <v>96</v>
      </c>
      <c r="B478" s="143"/>
      <c r="C478" s="55"/>
      <c r="D478" s="168"/>
      <c r="E478" s="143"/>
      <c r="F478" s="55"/>
      <c r="G478" s="168"/>
      <c r="H478" s="74" t="s">
        <v>81</v>
      </c>
    </row>
    <row r="479" spans="1:8" ht="12.75" customHeight="1">
      <c r="A479" s="25" t="s">
        <v>151</v>
      </c>
      <c r="B479" s="143">
        <f aca="true" t="shared" si="81" ref="B479:G479">B480+B481+B482</f>
        <v>5277</v>
      </c>
      <c r="C479" s="55">
        <f t="shared" si="81"/>
        <v>34742.27</v>
      </c>
      <c r="D479" s="168">
        <f t="shared" si="81"/>
        <v>1442.6499999999999</v>
      </c>
      <c r="E479" s="143">
        <f t="shared" si="81"/>
        <v>32500</v>
      </c>
      <c r="F479" s="55">
        <f t="shared" si="81"/>
        <v>81912.45</v>
      </c>
      <c r="G479" s="168">
        <f t="shared" si="81"/>
        <v>1829.8</v>
      </c>
      <c r="H479" s="93">
        <f>G479/D479*100</f>
        <v>126.83603091532945</v>
      </c>
    </row>
    <row r="480" spans="1:8" ht="12.75" customHeight="1">
      <c r="A480" s="9" t="s">
        <v>152</v>
      </c>
      <c r="B480" s="127">
        <v>2337</v>
      </c>
      <c r="C480" s="46">
        <v>3418.4</v>
      </c>
      <c r="D480" s="102">
        <v>1242.3</v>
      </c>
      <c r="E480" s="127">
        <v>1500</v>
      </c>
      <c r="F480" s="46">
        <v>2128.26</v>
      </c>
      <c r="G480" s="102">
        <v>1009.12</v>
      </c>
      <c r="H480" s="73">
        <f>G480/D480*100</f>
        <v>81.22997665620221</v>
      </c>
    </row>
    <row r="481" spans="1:8" ht="12.75" customHeight="1">
      <c r="A481" s="9" t="s">
        <v>153</v>
      </c>
      <c r="B481" s="127">
        <v>2940</v>
      </c>
      <c r="C481" s="46">
        <v>30723.87</v>
      </c>
      <c r="D481" s="102">
        <v>200.35</v>
      </c>
      <c r="E481" s="127">
        <v>31000</v>
      </c>
      <c r="F481" s="46">
        <v>79784.19</v>
      </c>
      <c r="G481" s="102">
        <v>820.68</v>
      </c>
      <c r="H481" s="73">
        <f>G481/D481*100</f>
        <v>409.6231594709258</v>
      </c>
    </row>
    <row r="482" spans="1:8" ht="12.75" customHeight="1">
      <c r="A482" s="9" t="s">
        <v>97</v>
      </c>
      <c r="B482" s="127"/>
      <c r="C482" s="46">
        <v>600</v>
      </c>
      <c r="D482" s="102">
        <v>0</v>
      </c>
      <c r="E482" s="127"/>
      <c r="F482" s="46"/>
      <c r="G482" s="102"/>
      <c r="H482" s="74" t="s">
        <v>81</v>
      </c>
    </row>
    <row r="483" spans="1:8" ht="12.75" customHeight="1">
      <c r="A483" s="25" t="s">
        <v>49</v>
      </c>
      <c r="B483" s="143">
        <f aca="true" t="shared" si="82" ref="B483:G483">SUM(B484:B488)</f>
        <v>44000</v>
      </c>
      <c r="C483" s="55">
        <f t="shared" si="82"/>
        <v>136051.44</v>
      </c>
      <c r="D483" s="168">
        <f t="shared" si="82"/>
        <v>98982.92</v>
      </c>
      <c r="E483" s="143">
        <f t="shared" si="82"/>
        <v>92000</v>
      </c>
      <c r="F483" s="55">
        <f t="shared" si="82"/>
        <v>138700.77000000002</v>
      </c>
      <c r="G483" s="168">
        <f t="shared" si="82"/>
        <v>106239.03</v>
      </c>
      <c r="H483" s="93">
        <f>G483/D483*100</f>
        <v>107.33066876588407</v>
      </c>
    </row>
    <row r="484" spans="1:8" ht="12.75" customHeight="1">
      <c r="A484" s="9" t="s">
        <v>113</v>
      </c>
      <c r="B484" s="117">
        <v>23090</v>
      </c>
      <c r="C484" s="41">
        <v>55878.1</v>
      </c>
      <c r="D484" s="110">
        <v>40860.78</v>
      </c>
      <c r="E484" s="117">
        <v>57300</v>
      </c>
      <c r="F484" s="41">
        <v>83989.17</v>
      </c>
      <c r="G484" s="110">
        <v>62817.99</v>
      </c>
      <c r="H484" s="73">
        <f>G484/D484*100</f>
        <v>153.7366393886754</v>
      </c>
    </row>
    <row r="485" spans="1:8" ht="12.75" customHeight="1">
      <c r="A485" s="9" t="s">
        <v>186</v>
      </c>
      <c r="B485" s="117">
        <v>20910</v>
      </c>
      <c r="C485" s="41">
        <v>59543.35</v>
      </c>
      <c r="D485" s="110">
        <v>51990.06</v>
      </c>
      <c r="E485" s="117">
        <v>27050</v>
      </c>
      <c r="F485" s="41">
        <v>37674.53</v>
      </c>
      <c r="G485" s="110">
        <v>31330.65</v>
      </c>
      <c r="H485" s="73">
        <f>G485/D485*100</f>
        <v>60.262769460162204</v>
      </c>
    </row>
    <row r="486" spans="1:8" ht="12.75" customHeight="1">
      <c r="A486" s="12" t="s">
        <v>74</v>
      </c>
      <c r="B486" s="117"/>
      <c r="C486" s="41">
        <v>19681.5</v>
      </c>
      <c r="D486" s="110">
        <v>5264.63</v>
      </c>
      <c r="E486" s="117">
        <v>2000</v>
      </c>
      <c r="F486" s="41">
        <v>16180</v>
      </c>
      <c r="G486" s="110">
        <v>11933.38</v>
      </c>
      <c r="H486" s="73">
        <f>G486/D486*100</f>
        <v>226.670820171598</v>
      </c>
    </row>
    <row r="487" spans="1:8" ht="12.75" customHeight="1">
      <c r="A487" s="12" t="s">
        <v>75</v>
      </c>
      <c r="B487" s="117"/>
      <c r="C487" s="41">
        <v>867.5</v>
      </c>
      <c r="D487" s="110">
        <v>867.45</v>
      </c>
      <c r="E487" s="117">
        <v>300</v>
      </c>
      <c r="F487" s="41">
        <v>857.07</v>
      </c>
      <c r="G487" s="110">
        <v>157.01</v>
      </c>
      <c r="H487" s="121">
        <f>G487/D487*100</f>
        <v>18.100178684650412</v>
      </c>
    </row>
    <row r="488" spans="1:8" ht="12.75" customHeight="1">
      <c r="A488" s="12" t="s">
        <v>95</v>
      </c>
      <c r="B488" s="117"/>
      <c r="C488" s="41">
        <v>80.99</v>
      </c>
      <c r="D488" s="110">
        <v>0</v>
      </c>
      <c r="E488" s="117">
        <v>5350</v>
      </c>
      <c r="F488" s="41"/>
      <c r="G488" s="110"/>
      <c r="H488" s="74" t="s">
        <v>81</v>
      </c>
    </row>
    <row r="489" spans="1:8" ht="12.75" customHeight="1">
      <c r="A489" s="25" t="s">
        <v>50</v>
      </c>
      <c r="B489" s="143">
        <f aca="true" t="shared" si="83" ref="B489:G489">SUM(B490:B496)</f>
        <v>210450</v>
      </c>
      <c r="C489" s="55">
        <f t="shared" si="83"/>
        <v>317182.3</v>
      </c>
      <c r="D489" s="168">
        <f t="shared" si="83"/>
        <v>73157.26</v>
      </c>
      <c r="E489" s="143">
        <f t="shared" si="83"/>
        <v>150000</v>
      </c>
      <c r="F489" s="55">
        <f t="shared" si="83"/>
        <v>393962.51</v>
      </c>
      <c r="G489" s="168">
        <f t="shared" si="83"/>
        <v>62705.03</v>
      </c>
      <c r="H489" s="93">
        <f aca="true" t="shared" si="84" ref="H489:H495">G489/D489*100</f>
        <v>85.71265517598664</v>
      </c>
    </row>
    <row r="490" spans="1:8" ht="12.75" customHeight="1">
      <c r="A490" s="12" t="s">
        <v>114</v>
      </c>
      <c r="B490" s="117"/>
      <c r="C490" s="41">
        <v>34121.33</v>
      </c>
      <c r="D490" s="110">
        <v>5314.09</v>
      </c>
      <c r="E490" s="117">
        <v>17100</v>
      </c>
      <c r="F490" s="41">
        <v>45537.16</v>
      </c>
      <c r="G490" s="110">
        <v>24636.06</v>
      </c>
      <c r="H490" s="73">
        <f t="shared" si="84"/>
        <v>463.5988475919678</v>
      </c>
    </row>
    <row r="491" spans="1:8" ht="12.75" customHeight="1" hidden="1">
      <c r="A491" s="9" t="s">
        <v>136</v>
      </c>
      <c r="B491" s="117"/>
      <c r="C491" s="41"/>
      <c r="D491" s="110"/>
      <c r="E491" s="117"/>
      <c r="F491" s="41"/>
      <c r="G491" s="110"/>
      <c r="H491" s="74" t="s">
        <v>81</v>
      </c>
    </row>
    <row r="492" spans="1:8" ht="12.75" customHeight="1">
      <c r="A492" s="9" t="s">
        <v>187</v>
      </c>
      <c r="B492" s="117"/>
      <c r="C492" s="41">
        <v>5444.91</v>
      </c>
      <c r="D492" s="110"/>
      <c r="E492" s="117"/>
      <c r="F492" s="41">
        <v>6921.91</v>
      </c>
      <c r="G492" s="110">
        <v>1827</v>
      </c>
      <c r="H492" s="74" t="s">
        <v>81</v>
      </c>
    </row>
    <row r="493" spans="1:8" ht="12.75" customHeight="1" hidden="1">
      <c r="A493" s="12" t="s">
        <v>115</v>
      </c>
      <c r="B493" s="117"/>
      <c r="C493" s="41"/>
      <c r="D493" s="110"/>
      <c r="E493" s="117"/>
      <c r="F493" s="41"/>
      <c r="G493" s="110"/>
      <c r="H493" s="74" t="s">
        <v>81</v>
      </c>
    </row>
    <row r="494" spans="1:8" ht="12.75" customHeight="1">
      <c r="A494" s="12" t="s">
        <v>74</v>
      </c>
      <c r="B494" s="117">
        <v>203900</v>
      </c>
      <c r="C494" s="41">
        <v>258797.42</v>
      </c>
      <c r="D494" s="110">
        <v>63869.86</v>
      </c>
      <c r="E494" s="117">
        <v>124380</v>
      </c>
      <c r="F494" s="41">
        <v>323652.87</v>
      </c>
      <c r="G494" s="110">
        <v>31960.92</v>
      </c>
      <c r="H494" s="73">
        <f t="shared" si="84"/>
        <v>50.04069211988252</v>
      </c>
    </row>
    <row r="495" spans="1:8" ht="12.75" customHeight="1">
      <c r="A495" s="12" t="s">
        <v>75</v>
      </c>
      <c r="B495" s="117">
        <v>6550</v>
      </c>
      <c r="C495" s="41">
        <v>16436.41</v>
      </c>
      <c r="D495" s="110">
        <v>3973.31</v>
      </c>
      <c r="E495" s="117">
        <v>8520</v>
      </c>
      <c r="F495" s="41">
        <v>15853.34</v>
      </c>
      <c r="G495" s="110">
        <v>4281.05</v>
      </c>
      <c r="H495" s="73">
        <f t="shared" si="84"/>
        <v>107.74517971162582</v>
      </c>
    </row>
    <row r="496" spans="1:8" ht="12.75" customHeight="1">
      <c r="A496" s="12" t="s">
        <v>95</v>
      </c>
      <c r="B496" s="117"/>
      <c r="C496" s="41">
        <v>2382.23</v>
      </c>
      <c r="D496" s="110">
        <v>0</v>
      </c>
      <c r="E496" s="117"/>
      <c r="F496" s="41">
        <v>1997.23</v>
      </c>
      <c r="G496" s="110">
        <v>0</v>
      </c>
      <c r="H496" s="74" t="s">
        <v>81</v>
      </c>
    </row>
    <row r="497" spans="1:8" ht="12.75" customHeight="1">
      <c r="A497" s="25" t="s">
        <v>45</v>
      </c>
      <c r="B497" s="143">
        <f aca="true" t="shared" si="85" ref="B497:G497">SUM(B498:B501)</f>
        <v>3000</v>
      </c>
      <c r="C497" s="55">
        <f t="shared" si="85"/>
        <v>8473.72</v>
      </c>
      <c r="D497" s="168">
        <f t="shared" si="85"/>
        <v>4629.09</v>
      </c>
      <c r="E497" s="143">
        <f t="shared" si="85"/>
        <v>3000</v>
      </c>
      <c r="F497" s="55">
        <f t="shared" si="85"/>
        <v>26028.289999999997</v>
      </c>
      <c r="G497" s="168">
        <f t="shared" si="85"/>
        <v>3382.98</v>
      </c>
      <c r="H497" s="93">
        <f>G497/D497*100</f>
        <v>73.08088630810808</v>
      </c>
    </row>
    <row r="498" spans="1:8" ht="12.75" customHeight="1">
      <c r="A498" s="12" t="s">
        <v>113</v>
      </c>
      <c r="B498" s="117">
        <v>1558</v>
      </c>
      <c r="C498" s="41">
        <v>2778</v>
      </c>
      <c r="D498" s="110">
        <v>2299.89</v>
      </c>
      <c r="E498" s="117">
        <v>1870</v>
      </c>
      <c r="F498" s="41">
        <v>3043</v>
      </c>
      <c r="G498" s="110">
        <v>2703.35</v>
      </c>
      <c r="H498" s="73">
        <f>G498/D498*100</f>
        <v>117.54257812330155</v>
      </c>
    </row>
    <row r="499" spans="1:8" ht="12.75" customHeight="1">
      <c r="A499" s="9" t="s">
        <v>186</v>
      </c>
      <c r="B499" s="117">
        <v>750</v>
      </c>
      <c r="C499" s="41">
        <v>830</v>
      </c>
      <c r="D499" s="110">
        <v>830</v>
      </c>
      <c r="E499" s="117">
        <v>1080</v>
      </c>
      <c r="F499" s="41">
        <v>1010</v>
      </c>
      <c r="G499" s="110">
        <v>512.96</v>
      </c>
      <c r="H499" s="73">
        <f>G499/D499*100</f>
        <v>61.802409638554224</v>
      </c>
    </row>
    <row r="500" spans="1:8" ht="12.75" customHeight="1">
      <c r="A500" s="9" t="s">
        <v>127</v>
      </c>
      <c r="B500" s="117">
        <v>692</v>
      </c>
      <c r="C500" s="41">
        <v>4372.16</v>
      </c>
      <c r="D500" s="110">
        <v>1499.2</v>
      </c>
      <c r="E500" s="117"/>
      <c r="F500" s="41">
        <v>21651.62</v>
      </c>
      <c r="G500" s="110">
        <v>166.67</v>
      </c>
      <c r="H500" s="73">
        <f>G500/D500*100</f>
        <v>11.117262540021343</v>
      </c>
    </row>
    <row r="501" spans="1:8" ht="12.75" customHeight="1" thickBot="1">
      <c r="A501" s="22" t="s">
        <v>97</v>
      </c>
      <c r="B501" s="137"/>
      <c r="C501" s="50">
        <v>493.56</v>
      </c>
      <c r="D501" s="158">
        <v>0</v>
      </c>
      <c r="E501" s="137">
        <v>50</v>
      </c>
      <c r="F501" s="50">
        <v>323.67</v>
      </c>
      <c r="G501" s="158">
        <v>0</v>
      </c>
      <c r="H501" s="87" t="s">
        <v>81</v>
      </c>
    </row>
    <row r="502" spans="1:8" ht="12.75" customHeight="1" hidden="1">
      <c r="A502" s="25" t="s">
        <v>126</v>
      </c>
      <c r="B502" s="143">
        <f aca="true" t="shared" si="86" ref="B502:G502">B503+B504</f>
        <v>1000</v>
      </c>
      <c r="C502" s="55">
        <f t="shared" si="86"/>
        <v>1000</v>
      </c>
      <c r="D502" s="168">
        <f t="shared" si="86"/>
        <v>0</v>
      </c>
      <c r="E502" s="143">
        <f t="shared" si="86"/>
        <v>0</v>
      </c>
      <c r="F502" s="55">
        <f t="shared" si="86"/>
        <v>0</v>
      </c>
      <c r="G502" s="168">
        <f t="shared" si="86"/>
        <v>0</v>
      </c>
      <c r="H502" s="82" t="s">
        <v>81</v>
      </c>
    </row>
    <row r="503" spans="1:8" ht="12.75" customHeight="1" hidden="1">
      <c r="A503" s="12" t="s">
        <v>109</v>
      </c>
      <c r="B503" s="127">
        <v>1000</v>
      </c>
      <c r="C503" s="46">
        <v>1000</v>
      </c>
      <c r="D503" s="102">
        <v>0</v>
      </c>
      <c r="E503" s="127"/>
      <c r="F503" s="46"/>
      <c r="G503" s="102"/>
      <c r="H503" s="92" t="s">
        <v>81</v>
      </c>
    </row>
    <row r="504" spans="1:8" ht="12.75" customHeight="1" hidden="1">
      <c r="A504" s="9" t="s">
        <v>97</v>
      </c>
      <c r="B504" s="127"/>
      <c r="C504" s="46"/>
      <c r="D504" s="102"/>
      <c r="E504" s="127"/>
      <c r="F504" s="46"/>
      <c r="G504" s="102"/>
      <c r="H504" s="92" t="s">
        <v>81</v>
      </c>
    </row>
    <row r="505" spans="1:8" ht="12.75" customHeight="1">
      <c r="A505" s="25" t="s">
        <v>110</v>
      </c>
      <c r="B505" s="143">
        <f aca="true" t="shared" si="87" ref="B505:G505">B506+B507+B508</f>
        <v>6358</v>
      </c>
      <c r="C505" s="55">
        <f t="shared" si="87"/>
        <v>9646.39</v>
      </c>
      <c r="D505" s="168">
        <f t="shared" si="87"/>
        <v>3238.08</v>
      </c>
      <c r="E505" s="143">
        <f t="shared" si="87"/>
        <v>22500</v>
      </c>
      <c r="F505" s="55">
        <f t="shared" si="87"/>
        <v>35963.409999999996</v>
      </c>
      <c r="G505" s="168">
        <f t="shared" si="87"/>
        <v>22306.25</v>
      </c>
      <c r="H505" s="93">
        <f>G505/D505*100</f>
        <v>688.8727270481273</v>
      </c>
    </row>
    <row r="506" spans="1:8" ht="12.75" customHeight="1">
      <c r="A506" s="12" t="s">
        <v>109</v>
      </c>
      <c r="B506" s="117">
        <v>6358</v>
      </c>
      <c r="C506" s="41">
        <v>9558</v>
      </c>
      <c r="D506" s="110">
        <v>3238.08</v>
      </c>
      <c r="E506" s="117">
        <v>22500</v>
      </c>
      <c r="F506" s="41">
        <v>35913.1</v>
      </c>
      <c r="G506" s="110">
        <v>22306.25</v>
      </c>
      <c r="H506" s="73">
        <f>G506/D506*100</f>
        <v>688.8727270481273</v>
      </c>
    </row>
    <row r="507" spans="1:8" ht="12.75" customHeight="1" hidden="1">
      <c r="A507" s="12"/>
      <c r="B507" s="117"/>
      <c r="C507" s="41"/>
      <c r="D507" s="110"/>
      <c r="E507" s="117"/>
      <c r="F507" s="41"/>
      <c r="G507" s="110"/>
      <c r="H507" s="74" t="s">
        <v>81</v>
      </c>
    </row>
    <row r="508" spans="1:8" ht="12.75" customHeight="1">
      <c r="A508" s="9" t="s">
        <v>97</v>
      </c>
      <c r="B508" s="117"/>
      <c r="C508" s="41">
        <v>88.39</v>
      </c>
      <c r="D508" s="110">
        <v>0</v>
      </c>
      <c r="E508" s="117"/>
      <c r="F508" s="41">
        <v>50.31</v>
      </c>
      <c r="G508" s="110">
        <v>0</v>
      </c>
      <c r="H508" s="74" t="s">
        <v>81</v>
      </c>
    </row>
    <row r="509" spans="1:8" ht="12.75" customHeight="1">
      <c r="A509" s="25" t="s">
        <v>42</v>
      </c>
      <c r="B509" s="143">
        <f aca="true" t="shared" si="88" ref="B509:G509">SUM(B510:B514)</f>
        <v>10000</v>
      </c>
      <c r="C509" s="55">
        <f t="shared" si="88"/>
        <v>57854.75</v>
      </c>
      <c r="D509" s="168">
        <f t="shared" si="88"/>
        <v>30939.51</v>
      </c>
      <c r="E509" s="143">
        <f t="shared" si="88"/>
        <v>50000</v>
      </c>
      <c r="F509" s="55">
        <f t="shared" si="88"/>
        <v>83426.34999999999</v>
      </c>
      <c r="G509" s="168">
        <f t="shared" si="88"/>
        <v>16014.029999999999</v>
      </c>
      <c r="H509" s="93">
        <f>G509/D509*100</f>
        <v>51.75915843528226</v>
      </c>
    </row>
    <row r="510" spans="1:8" ht="12.75" customHeight="1">
      <c r="A510" s="12" t="s">
        <v>113</v>
      </c>
      <c r="B510" s="117">
        <v>1550</v>
      </c>
      <c r="C510" s="41">
        <v>15053</v>
      </c>
      <c r="D510" s="110">
        <v>6448.03</v>
      </c>
      <c r="E510" s="117">
        <v>2000</v>
      </c>
      <c r="F510" s="41">
        <v>10355.71</v>
      </c>
      <c r="G510" s="110">
        <v>5888.96</v>
      </c>
      <c r="H510" s="73">
        <f>G510/D510*100</f>
        <v>91.32959989330075</v>
      </c>
    </row>
    <row r="511" spans="1:8" ht="12.75" customHeight="1">
      <c r="A511" s="9" t="s">
        <v>186</v>
      </c>
      <c r="B511" s="117"/>
      <c r="C511" s="41">
        <v>600</v>
      </c>
      <c r="D511" s="110">
        <v>476.41</v>
      </c>
      <c r="E511" s="117">
        <v>4600</v>
      </c>
      <c r="F511" s="41">
        <v>1000</v>
      </c>
      <c r="G511" s="110">
        <v>916.59</v>
      </c>
      <c r="H511" s="73">
        <f>G511/D511*100</f>
        <v>192.39520581012152</v>
      </c>
    </row>
    <row r="512" spans="1:8" ht="12.75" customHeight="1">
      <c r="A512" s="12" t="s">
        <v>74</v>
      </c>
      <c r="B512" s="117">
        <v>8200</v>
      </c>
      <c r="C512" s="41">
        <v>42184.67</v>
      </c>
      <c r="D512" s="110">
        <v>24015.07</v>
      </c>
      <c r="E512" s="117">
        <v>34500</v>
      </c>
      <c r="F512" s="41">
        <v>67685.65</v>
      </c>
      <c r="G512" s="110">
        <v>9111.68</v>
      </c>
      <c r="H512" s="73">
        <f>G512/D512*100</f>
        <v>37.941509227331004</v>
      </c>
    </row>
    <row r="513" spans="1:8" ht="12.75" customHeight="1">
      <c r="A513" s="12" t="s">
        <v>75</v>
      </c>
      <c r="B513" s="117"/>
      <c r="C513" s="56"/>
      <c r="D513" s="110"/>
      <c r="E513" s="117"/>
      <c r="F513" s="56">
        <v>3600</v>
      </c>
      <c r="G513" s="110">
        <v>96.8</v>
      </c>
      <c r="H513" s="74" t="s">
        <v>81</v>
      </c>
    </row>
    <row r="514" spans="1:8" ht="12.75" customHeight="1">
      <c r="A514" s="12" t="s">
        <v>98</v>
      </c>
      <c r="B514" s="117">
        <v>250</v>
      </c>
      <c r="C514" s="41">
        <v>17.08</v>
      </c>
      <c r="D514" s="110">
        <v>0</v>
      </c>
      <c r="E514" s="117">
        <v>8900</v>
      </c>
      <c r="F514" s="41">
        <v>784.99</v>
      </c>
      <c r="G514" s="110">
        <v>0</v>
      </c>
      <c r="H514" s="74" t="s">
        <v>81</v>
      </c>
    </row>
    <row r="515" spans="1:8" ht="12.75" customHeight="1">
      <c r="A515" s="14" t="s">
        <v>185</v>
      </c>
      <c r="B515" s="143">
        <f aca="true" t="shared" si="89" ref="B515:G515">SUM(B516:B517)</f>
        <v>15000</v>
      </c>
      <c r="C515" s="55">
        <f t="shared" si="89"/>
        <v>14882.84</v>
      </c>
      <c r="D515" s="168">
        <f t="shared" si="89"/>
        <v>7.77</v>
      </c>
      <c r="E515" s="143">
        <f t="shared" si="89"/>
        <v>10</v>
      </c>
      <c r="F515" s="55">
        <f t="shared" si="89"/>
        <v>4840.35</v>
      </c>
      <c r="G515" s="168">
        <f t="shared" si="89"/>
        <v>6.49</v>
      </c>
      <c r="H515" s="93">
        <f>G515/D515*100</f>
        <v>83.52638352638353</v>
      </c>
    </row>
    <row r="516" spans="1:8" ht="12.75" customHeight="1">
      <c r="A516" s="9" t="s">
        <v>342</v>
      </c>
      <c r="B516" s="127">
        <v>15000</v>
      </c>
      <c r="C516" s="46">
        <v>14872.84</v>
      </c>
      <c r="D516" s="164">
        <v>0</v>
      </c>
      <c r="E516" s="127"/>
      <c r="F516" s="46">
        <v>100</v>
      </c>
      <c r="G516" s="164">
        <v>0</v>
      </c>
      <c r="H516" s="74" t="s">
        <v>81</v>
      </c>
    </row>
    <row r="517" spans="1:8" ht="12.75" customHeight="1" thickBot="1">
      <c r="A517" s="115" t="s">
        <v>343</v>
      </c>
      <c r="B517" s="137"/>
      <c r="C517" s="50">
        <v>10</v>
      </c>
      <c r="D517" s="158">
        <v>7.77</v>
      </c>
      <c r="E517" s="137">
        <v>10</v>
      </c>
      <c r="F517" s="50">
        <v>4740.35</v>
      </c>
      <c r="G517" s="158">
        <v>6.49</v>
      </c>
      <c r="H517" s="75">
        <f>G517/D517*100</f>
        <v>83.52638352638353</v>
      </c>
    </row>
    <row r="518" spans="1:8" ht="15" customHeight="1" thickBot="1">
      <c r="A518" s="26" t="s">
        <v>64</v>
      </c>
      <c r="B518" s="144">
        <v>5900.9</v>
      </c>
      <c r="C518" s="57">
        <v>7205.5</v>
      </c>
      <c r="D518" s="169">
        <v>4746.37</v>
      </c>
      <c r="E518" s="144">
        <v>6618.08</v>
      </c>
      <c r="F518" s="57">
        <v>9644.67</v>
      </c>
      <c r="G518" s="169">
        <v>8616.34</v>
      </c>
      <c r="H518" s="94">
        <f>G518/D518*100</f>
        <v>181.53536281410848</v>
      </c>
    </row>
    <row r="519" spans="1:8" ht="21.75" customHeight="1" thickBot="1">
      <c r="A519" s="27" t="s">
        <v>22</v>
      </c>
      <c r="B519" s="145">
        <f aca="true" t="shared" si="90" ref="B519:G519">+B99+B131+B185+B230+B257+B282+B298+B324+B381+B404+B423+B431+B438+B461+B465+B518+B162+B151+B121</f>
        <v>3640237.8999999994</v>
      </c>
      <c r="C519" s="58">
        <f t="shared" si="90"/>
        <v>13735475.170000004</v>
      </c>
      <c r="D519" s="170">
        <f t="shared" si="90"/>
        <v>11502344.939999998</v>
      </c>
      <c r="E519" s="145">
        <f t="shared" si="90"/>
        <v>4165163.4299999997</v>
      </c>
      <c r="F519" s="58">
        <f t="shared" si="90"/>
        <v>15720061.430000002</v>
      </c>
      <c r="G519" s="170">
        <f t="shared" si="90"/>
        <v>13486814.630000005</v>
      </c>
      <c r="H519" s="96">
        <f>G519/D519*100</f>
        <v>117.25274020516383</v>
      </c>
    </row>
    <row r="520" spans="1:8" ht="15" customHeight="1" thickBot="1">
      <c r="A520" s="28" t="s">
        <v>37</v>
      </c>
      <c r="B520" s="146">
        <v>-5900.9</v>
      </c>
      <c r="C520" s="59">
        <v>-6224.65</v>
      </c>
      <c r="D520" s="171">
        <v>-6211.82</v>
      </c>
      <c r="E520" s="146">
        <v>-6618.08</v>
      </c>
      <c r="F520" s="59">
        <v>-7177.45</v>
      </c>
      <c r="G520" s="171">
        <v>-7083.96</v>
      </c>
      <c r="H520" s="112">
        <f>G520/D520*100</f>
        <v>114.04000759841722</v>
      </c>
    </row>
    <row r="521" spans="1:8" ht="24.75" customHeight="1">
      <c r="A521" s="29" t="s">
        <v>65</v>
      </c>
      <c r="B521" s="147">
        <f aca="true" t="shared" si="91" ref="B521:G521">B519+B520</f>
        <v>3634336.9999999995</v>
      </c>
      <c r="C521" s="60">
        <f t="shared" si="91"/>
        <v>13729250.520000003</v>
      </c>
      <c r="D521" s="172">
        <f t="shared" si="91"/>
        <v>11496133.119999997</v>
      </c>
      <c r="E521" s="147">
        <f t="shared" si="91"/>
        <v>4158545.3499999996</v>
      </c>
      <c r="F521" s="60">
        <f t="shared" si="91"/>
        <v>15712883.980000002</v>
      </c>
      <c r="G521" s="172">
        <f t="shared" si="91"/>
        <v>13479730.670000004</v>
      </c>
      <c r="H521" s="96">
        <f>G521/D521*100</f>
        <v>117.25447617294125</v>
      </c>
    </row>
    <row r="522" spans="1:8" ht="10.5" customHeight="1">
      <c r="A522" s="30" t="s">
        <v>2</v>
      </c>
      <c r="B522" s="148"/>
      <c r="C522" s="61"/>
      <c r="D522" s="173"/>
      <c r="E522" s="148"/>
      <c r="F522" s="61"/>
      <c r="G522" s="173"/>
      <c r="H522" s="97"/>
    </row>
    <row r="523" spans="1:8" ht="18.75" customHeight="1">
      <c r="A523" s="31" t="s">
        <v>35</v>
      </c>
      <c r="B523" s="149">
        <f aca="true" t="shared" si="92" ref="B523:G523">+B100+B132+B163+B186+B231+B258+B283+B299+B325+B382+B405+B424+B432+B440+B462+B467+B518+B520+B42+B122+B152</f>
        <v>2914637.9999999995</v>
      </c>
      <c r="C523" s="152">
        <f t="shared" si="92"/>
        <v>10215548.920000002</v>
      </c>
      <c r="D523" s="174">
        <f t="shared" si="92"/>
        <v>9886467.639999997</v>
      </c>
      <c r="E523" s="149">
        <f t="shared" si="92"/>
        <v>3319817.7499999995</v>
      </c>
      <c r="F523" s="152">
        <f t="shared" si="92"/>
        <v>11522818.25</v>
      </c>
      <c r="G523" s="174">
        <f t="shared" si="92"/>
        <v>11114415.910000002</v>
      </c>
      <c r="H523" s="80">
        <f>G523/D523*100</f>
        <v>112.42049551683968</v>
      </c>
    </row>
    <row r="524" spans="1:8" ht="17.25" customHeight="1" thickBot="1">
      <c r="A524" s="28" t="s">
        <v>36</v>
      </c>
      <c r="B524" s="146">
        <f aca="true" t="shared" si="93" ref="B524:G524">+B111+B145+B179+B219+B248+B272+B292+B320+B349+B398+B417+B428+B454+B468+B127+B157</f>
        <v>719699</v>
      </c>
      <c r="C524" s="59">
        <f t="shared" si="93"/>
        <v>3513701.6</v>
      </c>
      <c r="D524" s="175">
        <f t="shared" si="93"/>
        <v>1609665.4800000002</v>
      </c>
      <c r="E524" s="146">
        <f t="shared" si="93"/>
        <v>838727.6000000001</v>
      </c>
      <c r="F524" s="59">
        <f t="shared" si="93"/>
        <v>4190065.7299999995</v>
      </c>
      <c r="G524" s="175">
        <f t="shared" si="93"/>
        <v>2365314.7600000002</v>
      </c>
      <c r="H524" s="123">
        <f>G524/D524*100</f>
        <v>146.94449184559764</v>
      </c>
    </row>
    <row r="525" spans="1:8" ht="24.75" customHeight="1" thickBot="1">
      <c r="A525" s="15" t="s">
        <v>38</v>
      </c>
      <c r="B525" s="145">
        <f aca="true" t="shared" si="94" ref="B525:G525">B97-B519-B520</f>
        <v>262500.0000000006</v>
      </c>
      <c r="C525" s="58">
        <f t="shared" si="94"/>
        <v>-1844058.5800000024</v>
      </c>
      <c r="D525" s="176">
        <f t="shared" si="94"/>
        <v>672081.9700000022</v>
      </c>
      <c r="E525" s="145">
        <f t="shared" si="94"/>
        <v>162173.7000000001</v>
      </c>
      <c r="F525" s="58">
        <f t="shared" si="94"/>
        <v>-2356233.240000001</v>
      </c>
      <c r="G525" s="176">
        <f t="shared" si="94"/>
        <v>145123.27999999656</v>
      </c>
      <c r="H525" s="95">
        <f>G525/D525*100</f>
        <v>21.593092283073165</v>
      </c>
    </row>
    <row r="526" spans="1:8" ht="22.5" customHeight="1">
      <c r="A526" s="29" t="s">
        <v>53</v>
      </c>
      <c r="B526" s="147">
        <f aca="true" t="shared" si="95" ref="B526:G526">SUM(B528:B531)</f>
        <v>-262500</v>
      </c>
      <c r="C526" s="60">
        <f t="shared" si="95"/>
        <v>1844058.58</v>
      </c>
      <c r="D526" s="177">
        <f t="shared" si="95"/>
        <v>-672081.97</v>
      </c>
      <c r="E526" s="147">
        <f t="shared" si="95"/>
        <v>-162173.7</v>
      </c>
      <c r="F526" s="60">
        <f t="shared" si="95"/>
        <v>2356233.24</v>
      </c>
      <c r="G526" s="177">
        <f t="shared" si="95"/>
        <v>-145123.28</v>
      </c>
      <c r="H526" s="96">
        <f>G526/D526*100</f>
        <v>21.593092283073744</v>
      </c>
    </row>
    <row r="527" spans="1:8" ht="10.5" customHeight="1">
      <c r="A527" s="32" t="s">
        <v>2</v>
      </c>
      <c r="B527" s="147"/>
      <c r="C527" s="60"/>
      <c r="D527" s="177"/>
      <c r="E527" s="147"/>
      <c r="F527" s="60"/>
      <c r="G527" s="177"/>
      <c r="H527" s="73"/>
    </row>
    <row r="528" spans="1:8" ht="12.75" customHeight="1" hidden="1">
      <c r="A528" s="32" t="s">
        <v>99</v>
      </c>
      <c r="B528" s="150"/>
      <c r="C528" s="62"/>
      <c r="D528" s="178"/>
      <c r="E528" s="150"/>
      <c r="F528" s="62"/>
      <c r="G528" s="178"/>
      <c r="H528" s="74" t="s">
        <v>81</v>
      </c>
    </row>
    <row r="529" spans="1:8" ht="12.75" customHeight="1">
      <c r="A529" s="35" t="s">
        <v>143</v>
      </c>
      <c r="B529" s="150">
        <v>-262500</v>
      </c>
      <c r="C529" s="62">
        <v>-162500</v>
      </c>
      <c r="D529" s="178">
        <v>-162500</v>
      </c>
      <c r="E529" s="150">
        <v>-162173.7</v>
      </c>
      <c r="F529" s="62">
        <v>-162173.7</v>
      </c>
      <c r="G529" s="178">
        <v>-139371.75</v>
      </c>
      <c r="H529" s="73">
        <f>G529/D529*100</f>
        <v>85.76723076923078</v>
      </c>
    </row>
    <row r="530" spans="1:8" ht="12.75" customHeight="1">
      <c r="A530" s="32" t="s">
        <v>100</v>
      </c>
      <c r="B530" s="147"/>
      <c r="C530" s="62">
        <v>980.85</v>
      </c>
      <c r="D530" s="178">
        <v>0</v>
      </c>
      <c r="E530" s="147"/>
      <c r="F530" s="62">
        <v>2467.22</v>
      </c>
      <c r="G530" s="178">
        <v>1533.66</v>
      </c>
      <c r="H530" s="74" t="s">
        <v>81</v>
      </c>
    </row>
    <row r="531" spans="1:8" ht="15" customHeight="1" thickBot="1">
      <c r="A531" s="33" t="s">
        <v>54</v>
      </c>
      <c r="B531" s="132"/>
      <c r="C531" s="63">
        <v>2005577.73</v>
      </c>
      <c r="D531" s="179">
        <v>-509581.97</v>
      </c>
      <c r="E531" s="132"/>
      <c r="F531" s="63">
        <v>2515939.72</v>
      </c>
      <c r="G531" s="179">
        <v>-7285.19</v>
      </c>
      <c r="H531" s="75">
        <f>G531/D531*100</f>
        <v>1.4296404560781457</v>
      </c>
    </row>
    <row r="532" spans="1:7" ht="15" customHeight="1" hidden="1">
      <c r="A532" s="2"/>
      <c r="B532" s="119">
        <f aca="true" t="shared" si="96" ref="B532:G532">B97+B526-B521</f>
        <v>0</v>
      </c>
      <c r="C532" s="119">
        <f t="shared" si="96"/>
        <v>0</v>
      </c>
      <c r="D532" s="119">
        <f t="shared" si="96"/>
        <v>0</v>
      </c>
      <c r="E532" s="119">
        <f t="shared" si="96"/>
        <v>0</v>
      </c>
      <c r="F532" s="119">
        <f t="shared" si="96"/>
        <v>0</v>
      </c>
      <c r="G532" s="119">
        <f t="shared" si="96"/>
        <v>0</v>
      </c>
    </row>
    <row r="533" spans="2:7" ht="15" customHeight="1">
      <c r="B533" s="64"/>
      <c r="C533" s="64"/>
      <c r="D533" s="64"/>
      <c r="E533" s="65"/>
      <c r="F533" s="65"/>
      <c r="G533" s="65"/>
    </row>
    <row r="534" spans="2:7" ht="15" customHeight="1">
      <c r="B534" s="6"/>
      <c r="C534" s="6"/>
      <c r="D534" s="6"/>
      <c r="E534" s="5"/>
      <c r="F534" s="5"/>
      <c r="G534" s="5"/>
    </row>
    <row r="535" spans="2:7" ht="15" customHeight="1">
      <c r="B535" s="6"/>
      <c r="C535" s="6"/>
      <c r="D535" s="6"/>
      <c r="E535" s="5"/>
      <c r="F535" s="5"/>
      <c r="G535" s="5"/>
    </row>
    <row r="536" spans="2:7" ht="15" customHeight="1">
      <c r="B536" s="6"/>
      <c r="C536" s="6"/>
      <c r="D536" s="6"/>
      <c r="E536" s="5"/>
      <c r="F536" s="5"/>
      <c r="G536" s="5"/>
    </row>
    <row r="537" spans="2:7" ht="15" customHeight="1">
      <c r="B537" s="6"/>
      <c r="C537" s="6"/>
      <c r="D537" s="6"/>
      <c r="E537" s="5"/>
      <c r="F537" s="5"/>
      <c r="G537" s="5"/>
    </row>
    <row r="538" spans="2:7" ht="15" customHeight="1">
      <c r="B538" s="6"/>
      <c r="C538" s="6"/>
      <c r="D538" s="6"/>
      <c r="E538" s="5"/>
      <c r="F538" s="5"/>
      <c r="G538" s="5"/>
    </row>
    <row r="539" spans="2:7" ht="15" customHeight="1">
      <c r="B539" s="6"/>
      <c r="C539" s="6"/>
      <c r="D539" s="6"/>
      <c r="E539" s="5"/>
      <c r="F539" s="5"/>
      <c r="G539" s="5"/>
    </row>
    <row r="540" spans="2:7" ht="15" customHeight="1">
      <c r="B540" s="6"/>
      <c r="C540" s="6"/>
      <c r="D540" s="6"/>
      <c r="E540" s="5"/>
      <c r="F540" s="5"/>
      <c r="G540" s="5"/>
    </row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</sheetData>
  <sheetProtection/>
  <mergeCells count="6">
    <mergeCell ref="A2:H2"/>
    <mergeCell ref="A3:H3"/>
    <mergeCell ref="A4:H4"/>
    <mergeCell ref="A6:A8"/>
    <mergeCell ref="B6:D6"/>
    <mergeCell ref="E6:G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9" r:id="rId1"/>
  <headerFooter alignWithMargins="0">
    <oddFooter>&amp;CStránka &amp;P&amp;RTab.č. 2 Porovnání r.2018 s r.2017
</oddFooter>
  </headerFooter>
  <rowBreaks count="10" manualBreakCount="10">
    <brk id="45" max="7" man="1"/>
    <brk id="110" max="7" man="1"/>
    <brk id="161" max="7" man="1"/>
    <brk id="205" max="7" man="1"/>
    <brk id="256" max="7" man="1"/>
    <brk id="307" max="7" man="1"/>
    <brk id="359" max="7" man="1"/>
    <brk id="403" max="7" man="1"/>
    <brk id="450" max="7" man="1"/>
    <brk id="5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2019-05-06T12:18:31Z</cp:lastPrinted>
  <dcterms:created xsi:type="dcterms:W3CDTF">1997-01-24T11:07:25Z</dcterms:created>
  <dcterms:modified xsi:type="dcterms:W3CDTF">2019-05-06T12:19:00Z</dcterms:modified>
  <cp:category/>
  <cp:version/>
  <cp:contentType/>
  <cp:contentStatus/>
</cp:coreProperties>
</file>