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Bilance" sheetId="1" r:id="rId1"/>
  </sheets>
  <definedNames>
    <definedName name="_xlnm.Print_Titles" localSheetId="0">'Bilance'!$6:$7</definedName>
  </definedNames>
  <calcPr fullCalcOnLoad="1"/>
</workbook>
</file>

<file path=xl/sharedStrings.xml><?xml version="1.0" encoding="utf-8"?>
<sst xmlns="http://schemas.openxmlformats.org/spreadsheetml/2006/main" count="648" uniqueCount="384">
  <si>
    <t>daňové příjmy</t>
  </si>
  <si>
    <t>v tom:</t>
  </si>
  <si>
    <t>Příjmy celkem</t>
  </si>
  <si>
    <t>UKAZATEL</t>
  </si>
  <si>
    <t xml:space="preserve">PŘÍJMY    </t>
  </si>
  <si>
    <t>VÝDAJE</t>
  </si>
  <si>
    <t>povinné pojistné placené zaměstnavatelem</t>
  </si>
  <si>
    <t>pohoštění a dary</t>
  </si>
  <si>
    <t>ostatní běžné výdaje</t>
  </si>
  <si>
    <t>ostatní příspěvky a dary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</si>
  <si>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</si>
  <si>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</si>
  <si>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</si>
  <si>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</si>
  <si>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</si>
  <si>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</si>
  <si>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</si>
  <si>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</si>
  <si>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</si>
  <si>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</si>
  <si>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</si>
  <si>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</si>
  <si>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</si>
  <si>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</si>
  <si>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</si>
  <si>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</si>
  <si>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</si>
  <si>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</si>
  <si>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</si>
  <si>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</si>
  <si>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</si>
  <si>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</si>
  <si>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</si>
  <si>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</si>
  <si>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</si>
  <si>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</si>
  <si>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</si>
  <si>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</si>
  <si>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</si>
  <si>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</si>
  <si>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</si>
  <si>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</si>
  <si>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</si>
  <si>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</si>
  <si>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</si>
  <si>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</si>
  <si>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</si>
  <si>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 xml:space="preserve">vodohosp.akce dle vodního zákona </t>
  </si>
  <si>
    <t>kap. 12 - správa majetku kraje</t>
  </si>
  <si>
    <t xml:space="preserve">příjmy v rámci FV 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</si>
  <si>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</si>
  <si>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</si>
  <si>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</si>
  <si>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</si>
  <si>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</si>
  <si>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</si>
  <si>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</si>
  <si>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</si>
  <si>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</si>
  <si>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</si>
  <si>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</si>
  <si>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</si>
  <si>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>preventivní programy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</si>
  <si>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</si>
  <si>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</si>
  <si>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</si>
  <si>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</si>
  <si>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</si>
  <si>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</si>
  <si>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</si>
  <si>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</si>
  <si>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</si>
  <si>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</si>
  <si>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 xml:space="preserve">  z SFDI</t>
  </si>
  <si>
    <t>zařízení pro děti vyžadující okamžitou pomoc - SR</t>
  </si>
  <si>
    <t>Schválený</t>
  </si>
  <si>
    <t>rozpočet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</si>
  <si>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</si>
  <si>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</si>
  <si>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</si>
  <si>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</si>
  <si>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</si>
  <si>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</si>
  <si>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</si>
  <si>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</si>
  <si>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</si>
  <si>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</si>
  <si>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</si>
  <si>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investiční transfery obcím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</si>
  <si>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</si>
  <si>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</si>
  <si>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</si>
  <si>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</si>
  <si>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</si>
  <si>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</si>
  <si>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</si>
  <si>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kap. 20 - použití sociálního fondu - běž.výdaje</t>
  </si>
  <si>
    <t xml:space="preserve">  ze SFŽP</t>
  </si>
  <si>
    <t>zabránění vzniku, rozvoje a šíření TBC - SR</t>
  </si>
  <si>
    <t>kap. 09 - volnočasové aktivity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</si>
  <si>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</si>
  <si>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</si>
  <si>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</si>
  <si>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</si>
  <si>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z toho:</t>
  </si>
  <si>
    <t>daň z příjmů právnických osob za kraje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</si>
  <si>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</si>
  <si>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</si>
  <si>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</si>
  <si>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</si>
  <si>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 xml:space="preserve">                  - neinvestiční transfery</t>
  </si>
  <si>
    <t xml:space="preserve">  z MK</t>
  </si>
  <si>
    <t>kulturní aktivity - SR</t>
  </si>
  <si>
    <t>projekty v rámci VISK - SR</t>
  </si>
  <si>
    <t>výdaje z finančního vypořádání</t>
  </si>
  <si>
    <t>Upravený rozpočet</t>
  </si>
  <si>
    <t>Skutečnost</t>
  </si>
  <si>
    <t xml:space="preserve">  z MZ</t>
  </si>
  <si>
    <t>likvidace nepoužitelných léčiv - SR</t>
  </si>
  <si>
    <t xml:space="preserve">rezerva </t>
  </si>
  <si>
    <t xml:space="preserve">v tom odvětví: </t>
  </si>
  <si>
    <t xml:space="preserve">  životní prostředí a zemědělství</t>
  </si>
  <si>
    <t xml:space="preserve">   v tom: platby za odebrané mn. podzem.vody</t>
  </si>
  <si>
    <t xml:space="preserve">             ost.nedaňové příjmy</t>
  </si>
  <si>
    <t xml:space="preserve">  doprava</t>
  </si>
  <si>
    <t xml:space="preserve">   v tom: odvody PO z IF</t>
  </si>
  <si>
    <t xml:space="preserve">  školství</t>
  </si>
  <si>
    <t xml:space="preserve">             ost.odvody PO</t>
  </si>
  <si>
    <t>x</t>
  </si>
  <si>
    <t xml:space="preserve">  zdravotnictví</t>
  </si>
  <si>
    <t xml:space="preserve">             příjmy z pronájmu majetku</t>
  </si>
  <si>
    <t xml:space="preserve">  kultura</t>
  </si>
  <si>
    <t xml:space="preserve">  činnost krajského úřadu</t>
  </si>
  <si>
    <t xml:space="preserve">   v tom: příjmy z pronájmu majetku</t>
  </si>
  <si>
    <t xml:space="preserve">  sociální věci</t>
  </si>
  <si>
    <t xml:space="preserve">             splátky půjček</t>
  </si>
  <si>
    <t xml:space="preserve">  ostatní příjmy</t>
  </si>
  <si>
    <t xml:space="preserve">   v tom: přijaté úroky</t>
  </si>
  <si>
    <t>v tom odvětví: dopravy</t>
  </si>
  <si>
    <t xml:space="preserve">                    správa majetku kraje</t>
  </si>
  <si>
    <t xml:space="preserve">                    školství</t>
  </si>
  <si>
    <t>%</t>
  </si>
  <si>
    <t xml:space="preserve">  odvětví kultury</t>
  </si>
  <si>
    <t xml:space="preserve">  z Úřadu vlády</t>
  </si>
  <si>
    <t xml:space="preserve">        z toho obce</t>
  </si>
  <si>
    <t xml:space="preserve">                    zastupitelstvo kraje</t>
  </si>
  <si>
    <t xml:space="preserve">   v tom: splátky půjčených prostř.</t>
  </si>
  <si>
    <t xml:space="preserve">  evropská integrace </t>
  </si>
  <si>
    <t>kofinancování a předfinancování</t>
  </si>
  <si>
    <t xml:space="preserve">             neinvestiční transfery a.s.</t>
  </si>
  <si>
    <t xml:space="preserve">  z Národního fondu</t>
  </si>
  <si>
    <t xml:space="preserve">  ze SFDI</t>
  </si>
  <si>
    <t xml:space="preserve">  odvětví zdravotnictví</t>
  </si>
  <si>
    <t>kompenzační pomůcky - SR</t>
  </si>
  <si>
    <t>správní a ostatní poplatky</t>
  </si>
  <si>
    <t xml:space="preserve">                    činnost krajského úřadu</t>
  </si>
  <si>
    <t xml:space="preserve">  odvětví školství</t>
  </si>
  <si>
    <t xml:space="preserve">  z MV</t>
  </si>
  <si>
    <t xml:space="preserve">  z OSFA</t>
  </si>
  <si>
    <t xml:space="preserve">  z RRRS SV</t>
  </si>
  <si>
    <t>pronájem služeb a prostor v RC NP</t>
  </si>
  <si>
    <t>obnova silničního majetku - SFDI - SR</t>
  </si>
  <si>
    <t xml:space="preserve">  správa majetku kraje </t>
  </si>
  <si>
    <t xml:space="preserve">   v tom: splátky půjček</t>
  </si>
  <si>
    <t xml:space="preserve">             ostatní příjmy</t>
  </si>
  <si>
    <t xml:space="preserve">  od DSO</t>
  </si>
  <si>
    <t xml:space="preserve">  z MDO</t>
  </si>
  <si>
    <t xml:space="preserve">            ost.nedaňové příjmy</t>
  </si>
  <si>
    <t xml:space="preserve">   v tom: ost.nedaňové příjmy</t>
  </si>
  <si>
    <t xml:space="preserve">  zastupitelstvo kraje </t>
  </si>
  <si>
    <t xml:space="preserve">  regionální rozvoj</t>
  </si>
  <si>
    <t xml:space="preserve">  cestovní ruch </t>
  </si>
  <si>
    <t>GG VK 3.2 - Podpora nabídky dalšího vzdělávání - SR</t>
  </si>
  <si>
    <t>Projekt technické pomoci OPPS ČR-PR 2007-2013 - SR</t>
  </si>
  <si>
    <t xml:space="preserve">kofinancování a předfinancování </t>
  </si>
  <si>
    <t>krajský program prevence kriminality - SR</t>
  </si>
  <si>
    <t>obnova silničního majetku - z půjčky SFDI</t>
  </si>
  <si>
    <t>Tabulka č. 1</t>
  </si>
  <si>
    <t>ČERPÁNÍ ROZPOČTU KRÁLOVÉHRADECKÉHO KRAJE</t>
  </si>
  <si>
    <t>splátky úvěru</t>
  </si>
  <si>
    <t xml:space="preserve">  z MŽP </t>
  </si>
  <si>
    <t>OP LZZ - vzdělávání v eGON centrech krajů - SR</t>
  </si>
  <si>
    <t>OP LZZ - zvýš.kvality řízení v úřadech úz.veř.spr.-SR</t>
  </si>
  <si>
    <t>ROP silnice a mosty - dotace z RRRS SV</t>
  </si>
  <si>
    <t>zapojení zůstatku sociálního fondu z min.let</t>
  </si>
  <si>
    <t>odměny vč. refundací a náhrad mezd v době nemoci</t>
  </si>
  <si>
    <t>neinvestiční dar Krajskému ředitelství policie KHK</t>
  </si>
  <si>
    <t>investiční dotace Krajskému ředitelství policie KHK</t>
  </si>
  <si>
    <t>platy zam.a ost.pl.za prov.práci vč.náhr.mezd v době nem.</t>
  </si>
  <si>
    <t>volby do zastupitelstev obcí - SR</t>
  </si>
  <si>
    <t>volby do zastupitelstev krajů - SR</t>
  </si>
  <si>
    <t>výd.na krajs.koordinátora romských poradců - SR</t>
  </si>
  <si>
    <t>náhr.škod způs.zvl.chráněnými živočichy - SR</t>
  </si>
  <si>
    <t>v tom: autobusová doprava</t>
  </si>
  <si>
    <t xml:space="preserve">          drážní doprava</t>
  </si>
  <si>
    <t>ROP silnice a mosty - dotace z RRRS SV 2010</t>
  </si>
  <si>
    <t xml:space="preserve">ROP silnice a mosty - vratka dotace RRRS SV </t>
  </si>
  <si>
    <t>úhrada ztráty ve veřejné železniční os.dopravě - SR</t>
  </si>
  <si>
    <t>refundace výdajů spojených s výkupy pozemků - SR</t>
  </si>
  <si>
    <t>příspěvek PO na provoz - Centrum EP</t>
  </si>
  <si>
    <t xml:space="preserve">2GG 1.1.OPVK-Zvyšování kvality ve vzděl.II. - SR </t>
  </si>
  <si>
    <t xml:space="preserve">2GG 1.2.OPVK-Rovné příl.dětí a ž.se sp.potř. II. - SR </t>
  </si>
  <si>
    <t xml:space="preserve">GG1.3.OPVK-Další vzděl.prac.škol a zař. - SR </t>
  </si>
  <si>
    <t xml:space="preserve">2GG1.3.OPVK-Další vzděl.prac.škol a zař.  II. - SR </t>
  </si>
  <si>
    <t>LABEL - transfery ze zahraničí</t>
  </si>
  <si>
    <t>fin.asistentů pedagoga - SR</t>
  </si>
  <si>
    <t>ukončování střed.vzděl.mat.zk.v podzimním zkuš.obd. - SR</t>
  </si>
  <si>
    <t>zajiš.podm.zákl.vzděl.nezlet.azyl.na území ČR - SR</t>
  </si>
  <si>
    <t>inkluz.vzděl.a vzděl.žáků se sociokult.znevýhodněním - SR</t>
  </si>
  <si>
    <t>OPVK 1.4 - zlepšení podm.pro vzděl.na ZŠ - SR</t>
  </si>
  <si>
    <t>neinvestiční dotace obcím</t>
  </si>
  <si>
    <t>projekt Regionální inst.ambul.psychos.sl.- RRRS SV</t>
  </si>
  <si>
    <t>neinvestiční dotace městu Trutnov na činnost muzea</t>
  </si>
  <si>
    <t xml:space="preserve">příspěvky PO na provoz </t>
  </si>
  <si>
    <t xml:space="preserve">OPLZZ Vzd.poskyt.a zadavat. soc.sl.KHK IV.- SR </t>
  </si>
  <si>
    <t>OP LZZ Podpora soc.integr.obyv.vylouč.lok.v KHK II - SR</t>
  </si>
  <si>
    <t>GP - rovné příležitosti žen a mužů na KÚ KHK - SR</t>
  </si>
  <si>
    <t>dotace prostřednictvím čerpacích účtů - SR</t>
  </si>
  <si>
    <t>neinvestiční půjčené prostředky obcím</t>
  </si>
  <si>
    <t>daň z příjmů právnických osob za kraj</t>
  </si>
  <si>
    <t>kap. 49 - Regionální inovační fond KHK</t>
  </si>
  <si>
    <t xml:space="preserve">            běžné výdaje odvětví</t>
  </si>
  <si>
    <t xml:space="preserve">   v tom: ostatní nedaňové příjmy</t>
  </si>
  <si>
    <t xml:space="preserve">            příjmy z pronáj.majetku</t>
  </si>
  <si>
    <t xml:space="preserve">  odvětví správy majetku kraje</t>
  </si>
  <si>
    <t xml:space="preserve">investiční transfery obcím </t>
  </si>
  <si>
    <t>excelence středních škol - SR</t>
  </si>
  <si>
    <t>OPVK 1.5 - zlepšení podm.pro vzděl.na SŠ - SR</t>
  </si>
  <si>
    <t>dotace na sociální služby</t>
  </si>
  <si>
    <t xml:space="preserve">OP LZZ Služby soc.prevence v KHK II - SR </t>
  </si>
  <si>
    <t>životní prostředí a zemědělství</t>
  </si>
  <si>
    <t xml:space="preserve">  v tom: investiční transfery a.s.</t>
  </si>
  <si>
    <t>k 31. 12.  2013</t>
  </si>
  <si>
    <t>neinvestiční dotace Krajskému ředitelství policie KHK</t>
  </si>
  <si>
    <t>posilování absorpčních kapacit regionu Banát - SR</t>
  </si>
  <si>
    <t>řešení krizové situace při povodních v červnu 2013 - SR</t>
  </si>
  <si>
    <t>investiční věcný dar</t>
  </si>
  <si>
    <t>org.21</t>
  </si>
  <si>
    <t>ÚZ 70</t>
  </si>
  <si>
    <t>OP LZZ - vzdělávání v eGON centrech krajů - SR 2012</t>
  </si>
  <si>
    <t>OP LZZ - zvýš.kvality řízení v úřadech úz.veř.spr.-SR 2012</t>
  </si>
  <si>
    <t>OP LZZ - rozvoj lektorského týmu - SR 2012</t>
  </si>
  <si>
    <t xml:space="preserve">OP LZZ - rozvoj lektorského týmu - SR </t>
  </si>
  <si>
    <t>projekt koncepce prevence kriminality - SR</t>
  </si>
  <si>
    <t>volby do PS Parlamentu ČR - SR</t>
  </si>
  <si>
    <t>volba prezidenta České republiky - SR</t>
  </si>
  <si>
    <t>04 001</t>
  </si>
  <si>
    <t>IOP - II. Digitální mapa veřejné správy ÚKM a ÚAP - SR</t>
  </si>
  <si>
    <t>IOP - I. a VI. Technologické centrum a el.spis.služba KHK - SR</t>
  </si>
  <si>
    <t xml:space="preserve">neinvestiční transfery a.s. - ZOO Dvůr Králové n. L. </t>
  </si>
  <si>
    <t>investiční transfery obcím - Město Jičín</t>
  </si>
  <si>
    <t>krytí škod v dopr.infrastruktuře po povodních 2013 - SR</t>
  </si>
  <si>
    <t>investiční transfery obcím  - obec Stěžery</t>
  </si>
  <si>
    <t>org.60</t>
  </si>
  <si>
    <t>EPC - běžné výdaje</t>
  </si>
  <si>
    <t>org.13</t>
  </si>
  <si>
    <t>EPC - kapitálové výdaje</t>
  </si>
  <si>
    <t>kap. 13 - evropská integrace a globální granty</t>
  </si>
  <si>
    <t>Strategie integr.spolupr.česko-polského příhr.- SR 2012</t>
  </si>
  <si>
    <t xml:space="preserve">Strategie integr.spolupr.česko-polského příhr.- SR </t>
  </si>
  <si>
    <t>GG OPVK 3.2 - Podpora nabídky dalšího vzdělávání - SR 2012</t>
  </si>
  <si>
    <t>Projekt technické pomoci OPPS ČR-PR 2007-2013 - SR 2012</t>
  </si>
  <si>
    <t>OP VK 5.1. - Technická pomoc - administrace 2-SR 2012</t>
  </si>
  <si>
    <t xml:space="preserve">OP VK 5.1. - Technická pomoc - administrace 2-SR </t>
  </si>
  <si>
    <t xml:space="preserve">OP VK 5. 2. - Publicita a informovanost - SR </t>
  </si>
  <si>
    <t>OP VK 5.3. - Podpora tvorby a přípravy projektů II - SR 2012</t>
  </si>
  <si>
    <t xml:space="preserve">OP VK 5.3. - Podpora tvorby a přípravy projektů II - SR </t>
  </si>
  <si>
    <t xml:space="preserve">GG 1.1.OPVK-Zvyšování kvality ve vzděl.- SR </t>
  </si>
  <si>
    <t>2GG 1.1.OPVK-Zvyšování kvality ve vzděl.II. - SR 2012</t>
  </si>
  <si>
    <t xml:space="preserve">GG 1.2.OPVK-Rovné příl.dětí a ž.se sp.potř. - SR </t>
  </si>
  <si>
    <t>2GG 1.2.OPVK-Rovné příl.dětí a ž.se sp.potř. II. - SR 2012</t>
  </si>
  <si>
    <t>2GG1.3.OPVK-Další vzděl.prac.škol a zař.  II. - SR 2012</t>
  </si>
  <si>
    <t>podpora logop.prevence v předšk.vzdělávání - SR</t>
  </si>
  <si>
    <t>Dobrovolnictví na Náchodsku - SR</t>
  </si>
  <si>
    <t>podp.výuky méně vyuč.cizích jazyků - SR</t>
  </si>
  <si>
    <t>podpora výuky cizích jazyků - SR</t>
  </si>
  <si>
    <t>Evropská jazyková cena LABEL - SR</t>
  </si>
  <si>
    <t>zmírnění škod způsobených povodněmi v červnu 2013 - SR</t>
  </si>
  <si>
    <t>bezpl.výuka přizpůsobená potřebám žáků-cizinců - SR</t>
  </si>
  <si>
    <t>pokusné ověř. inter.a inkluz.modelu škol pro spec.ped.a psych.-SR</t>
  </si>
  <si>
    <t>vybavení školských poraden. zařízení diagnost.nástroji - SR</t>
  </si>
  <si>
    <t>OPVK-spolupr.VOŠ,VŠ a zaměst.při modern.vzděl.progr.-SR</t>
  </si>
  <si>
    <t>OPVK-E-learning a kreditní systém do VOŠ - SR</t>
  </si>
  <si>
    <t>národní program řešení problematiky HIV/AIDS - SR</t>
  </si>
  <si>
    <t>Modernizace a dostavba ON Náchod - úvěr</t>
  </si>
  <si>
    <t>Digitální planetárium - SR 2012</t>
  </si>
  <si>
    <t>preventivní ochrana před vlivy prostředí - SR</t>
  </si>
  <si>
    <t>kap. 21 - investice a evropské projekty</t>
  </si>
  <si>
    <t xml:space="preserve">CEP, a.s. </t>
  </si>
  <si>
    <t xml:space="preserve">                                  - Centrum EP - zóna Vrchlabí</t>
  </si>
  <si>
    <t xml:space="preserve">Digitální planetárium - SR </t>
  </si>
  <si>
    <t>Přeshraniční spolupráce ZZS KHK a Jelenie Góry - SR</t>
  </si>
  <si>
    <t xml:space="preserve">Modernizace přístup.komunikací k hranič.přech.-SR </t>
  </si>
  <si>
    <t>org.57</t>
  </si>
  <si>
    <t>průmyslová zóna Vrchlabí</t>
  </si>
  <si>
    <t xml:space="preserve">   v tom: Centrum EP, PO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</si>
  <si>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</si>
  <si>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</si>
  <si>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</si>
  <si>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</si>
  <si>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sociální věci</t>
  </si>
  <si>
    <t xml:space="preserve">             zdravotnictví</t>
  </si>
  <si>
    <t xml:space="preserve">             org. 7777</t>
  </si>
  <si>
    <t>kapitálové výdaje - doprava</t>
  </si>
  <si>
    <t>investiční transfery obcím - Město Nový Bydžov</t>
  </si>
  <si>
    <t>Modernizace přístup.komunikací k hranič.přech.-SR 2012</t>
  </si>
  <si>
    <t>Transformace sociálních zařízení - čerpací limit SR</t>
  </si>
  <si>
    <t>OJ 62,org.50</t>
  </si>
  <si>
    <t>průmyslová zóna Vrchlabí - SR</t>
  </si>
  <si>
    <t>průmyslová zóna Kvasiny</t>
  </si>
  <si>
    <t>OJ 61</t>
  </si>
  <si>
    <t>investiční transfer - Centrum EP-centrum sdíl.sl.</t>
  </si>
  <si>
    <t xml:space="preserve">kofinancování a předfinancování: </t>
  </si>
  <si>
    <t xml:space="preserve">       v tom: evropská integrace - ostatní</t>
  </si>
  <si>
    <t xml:space="preserve">                 doprava</t>
  </si>
  <si>
    <t xml:space="preserve">                 školství</t>
  </si>
  <si>
    <t xml:space="preserve">                 zdravotnictví</t>
  </si>
  <si>
    <t xml:space="preserve">                 sociální věci</t>
  </si>
  <si>
    <t xml:space="preserve">                 kultura</t>
  </si>
  <si>
    <t xml:space="preserve">                 org. 7777 a 9999</t>
  </si>
  <si>
    <t xml:space="preserve">neinvestiční půjčené prostředky   </t>
  </si>
  <si>
    <t>OPLZZ - Příprava transf. Domova na Stříbrném vrchu-SR</t>
  </si>
  <si>
    <t>OPLZZ - Příprava transf. ÚSP Kvasiny-SR</t>
  </si>
  <si>
    <t>OPLZZ - Komplex.vzděl.prac.jako cesta k vyšší kval.sl.-SR</t>
  </si>
  <si>
    <t>Česko-slovenská výměna zkuš.v obl.práce a soc.věcí - SR r. 2012</t>
  </si>
  <si>
    <t>1400,0100</t>
  </si>
  <si>
    <t xml:space="preserve">Česko-slovenská výměna zkuš.v obl.práce a soc.věcí - SR </t>
  </si>
  <si>
    <t xml:space="preserve">OP LZZ Rozvoj dostup.a kvality soc.sl.v KHK III - SR </t>
  </si>
  <si>
    <t xml:space="preserve">OP LZZ Rozvoj dostup.a kvality soc.sl.v KHK IV - SR </t>
  </si>
  <si>
    <t>OP LZZ Služby soc.prevence v KHK II - SR r. 2012</t>
  </si>
  <si>
    <t>OP LZZ Podpora soc.integr.obyv.vylouč.lok.v KHK III - SR r.2012</t>
  </si>
  <si>
    <t xml:space="preserve">OP LZZ Podpora soc.integr.obyv.vylouč.lok.v KHK III - SR </t>
  </si>
  <si>
    <t>3300,0100</t>
  </si>
  <si>
    <t>kontaktní centrum a terénní služby na malém městě - SR</t>
  </si>
  <si>
    <t>04359</t>
  </si>
  <si>
    <t>vyhledávání budov se zvýš.výskytem radonu - SR</t>
  </si>
  <si>
    <t>protiradonová opatření - SR</t>
  </si>
  <si>
    <t xml:space="preserve">neinvestiční transfery a.s. ZOO Dvůr Králové n. L. </t>
  </si>
  <si>
    <t>výdaje jednotek sborů dobrovolných hasičů obcí - SR</t>
  </si>
  <si>
    <t>investiční transfery obcím - obec Vysoká nad Labem</t>
  </si>
  <si>
    <t>investiční transfery obcím - Město Clumec nad Cidlinou</t>
  </si>
  <si>
    <t>kap. 48 - Dotační fond KHK</t>
  </si>
  <si>
    <t xml:space="preserve">  v tom: životní prostředí a zemědělství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</si>
  <si>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</si>
  <si>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</si>
  <si>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</si>
  <si>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</si>
  <si>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</si>
  <si>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</si>
  <si>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v tom: Centrum EP - centrum sdíl.sl. - přísp.na provoz</t>
  </si>
  <si>
    <t xml:space="preserve">                                                    -  inv.transfer PO                                 </t>
  </si>
  <si>
    <t xml:space="preserve">          rezerva - inv.</t>
  </si>
  <si>
    <t xml:space="preserve">  odvětví investice a evropské projekty</t>
  </si>
  <si>
    <t xml:space="preserve">  z MZV</t>
  </si>
  <si>
    <t xml:space="preserve">             odvody PO</t>
  </si>
  <si>
    <t>poplatky</t>
  </si>
  <si>
    <t>2600</t>
  </si>
  <si>
    <t>1800</t>
  </si>
  <si>
    <t>3200</t>
  </si>
  <si>
    <t xml:space="preserve">x </t>
  </si>
  <si>
    <t>Centrum studií a prez.krajk.řemesla-Centrum krajky-SR</t>
  </si>
  <si>
    <t xml:space="preserve">             splátky půjček </t>
  </si>
  <si>
    <t>k 31.12.2013</t>
  </si>
  <si>
    <t xml:space="preserve">                    sociální věci</t>
  </si>
  <si>
    <t xml:space="preserve">             příjmy z dividend</t>
  </si>
  <si>
    <t xml:space="preserve">                                  - Centrum EP-centrum sdíl.sl.</t>
  </si>
  <si>
    <t>mimoř.výdaje na čin.SDH obcí při povodň.pracech - SR</t>
  </si>
  <si>
    <t xml:space="preserve">OP LZZ Podpora soc.integr.obyv.vylouč.lok.v KHK II - SR </t>
  </si>
  <si>
    <t xml:space="preserve">OP LZZ Služby soc.prevence v KHK - SR </t>
  </si>
  <si>
    <t xml:space="preserve">OP LZZ Rozvoj dostup.a kvality soc.sl.v KHK II - SR </t>
  </si>
  <si>
    <t>ROP silnice a mosty - dotace z RRRS SV z r. 2010</t>
  </si>
  <si>
    <t>ROP silnice a mosty - dotace z RRRS SV z r.2010</t>
  </si>
  <si>
    <t>připravenost poskyt. ZZS na mimoř.a kriz.situace - SR</t>
  </si>
  <si>
    <t>soc.a zdr.služby pro osoby závislé a závis.ohrož. - SR</t>
  </si>
  <si>
    <t>OPVK-cizí jazyky v podm.Společ.evrop.refer.rámce-SR</t>
  </si>
  <si>
    <t>OPVK-rozvoj kompet.říd.prac.škol v KHK - SR</t>
  </si>
  <si>
    <t>podp.implementace Etic.výchovy v ZŠ a vícel.gymn.-SR</t>
  </si>
  <si>
    <t>podp.soc.znevýh.romských žáků SŠ a studentů VOŠ  - SR</t>
  </si>
  <si>
    <t>OPVK - Podpora přírod.a technického vzd. v KHK - SR</t>
  </si>
  <si>
    <t xml:space="preserve">GG VK 3.2 - Podpora nabídky dalšího vzdělávání - SR </t>
  </si>
  <si>
    <t xml:space="preserve">GG 1.1.OPVK-Zvyšování kvality ve vzdělávání - SR </t>
  </si>
  <si>
    <t xml:space="preserve">GG 1.2.OPVK-Rovné přílež.dětí a ž.se sp.potř.- SR </t>
  </si>
  <si>
    <t>GG 1.2.OPVK-Rovné příl.dětí a ž.se sp.potř.-SR</t>
  </si>
  <si>
    <t xml:space="preserve">GG 1.1.OPVK-Zvyšování kvality ve vzděl.- SR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</si>
</sst>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_ ;\-#,##0.00\ "/>
    <numFmt numFmtId="177" formatCode="#,##0.0;[Red]#,##0.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0">
    <xf numFmtId="3" fontId="0" fillId="0" borderId="0" xfId="0" applyAlignment="1">
      <alignment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39" applyNumberFormat="1" applyAlignment="1">
      <alignment/>
    </xf>
    <xf numFmtId="164" fontId="2" fillId="0" borderId="0" xfId="39" applyFont="1" applyAlignment="1">
      <alignment/>
    </xf>
    <xf numFmtId="3" fontId="0" fillId="0" borderId="0" xfId="0" applyAlignment="1">
      <alignment horizontal="right"/>
    </xf>
    <xf numFmtId="3" fontId="0" fillId="0" borderId="0" xfId="0" applyFill="1" applyAlignment="1">
      <alignment/>
    </xf>
    <xf numFmtId="169" fontId="0" fillId="0" borderId="0" xfId="0" applyNumberFormat="1" applyAlignment="1">
      <alignment/>
    </xf>
    <xf numFmtId="3" fontId="1" fillId="0" borderId="10" xfId="0" applyFont="1" applyBorder="1" applyAlignment="1">
      <alignment horizontal="left" vertical="center"/>
    </xf>
    <xf numFmtId="3" fontId="1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1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0" fillId="0" borderId="10" xfId="0" applyBorder="1" applyAlignment="1">
      <alignment/>
    </xf>
    <xf numFmtId="3" fontId="0" fillId="0" borderId="10" xfId="0" applyFont="1" applyBorder="1" applyAlignment="1">
      <alignment/>
    </xf>
    <xf numFmtId="3" fontId="2" fillId="15" borderId="11" xfId="0" applyFont="1" applyFill="1" applyBorder="1" applyAlignment="1">
      <alignment vertical="center"/>
    </xf>
    <xf numFmtId="3" fontId="4" fillId="0" borderId="10" xfId="0" applyFont="1" applyBorder="1" applyAlignment="1">
      <alignment/>
    </xf>
    <xf numFmtId="3" fontId="4" fillId="0" borderId="10" xfId="0" applyFont="1" applyBorder="1" applyAlignment="1">
      <alignment/>
    </xf>
    <xf numFmtId="3" fontId="1" fillId="0" borderId="12" xfId="0" applyFont="1" applyBorder="1" applyAlignment="1">
      <alignment/>
    </xf>
    <xf numFmtId="171" fontId="1" fillId="0" borderId="12" xfId="39" applyNumberFormat="1" applyFont="1" applyBorder="1" applyAlignment="1">
      <alignment/>
    </xf>
    <xf numFmtId="3" fontId="4" fillId="0" borderId="12" xfId="0" applyFont="1" applyBorder="1" applyAlignment="1">
      <alignment/>
    </xf>
    <xf numFmtId="171" fontId="4" fillId="0" borderId="12" xfId="39" applyNumberFormat="1" applyFont="1" applyBorder="1" applyAlignment="1">
      <alignment/>
    </xf>
    <xf numFmtId="3" fontId="3" fillId="0" borderId="12" xfId="0" applyFont="1" applyBorder="1" applyAlignment="1">
      <alignment/>
    </xf>
    <xf numFmtId="171" fontId="0" fillId="0" borderId="12" xfId="39" applyNumberFormat="1" applyFont="1" applyBorder="1" applyAlignment="1">
      <alignment/>
    </xf>
    <xf numFmtId="3" fontId="0" fillId="0" borderId="12" xfId="0" applyBorder="1" applyAlignment="1">
      <alignment/>
    </xf>
    <xf numFmtId="3" fontId="4" fillId="0" borderId="12" xfId="0" applyFont="1" applyBorder="1" applyAlignment="1">
      <alignment/>
    </xf>
    <xf numFmtId="171" fontId="4" fillId="0" borderId="12" xfId="39" applyNumberFormat="1" applyFont="1" applyBorder="1" applyAlignment="1">
      <alignment/>
    </xf>
    <xf numFmtId="3" fontId="3" fillId="0" borderId="12" xfId="0" applyFont="1" applyBorder="1" applyAlignment="1">
      <alignment/>
    </xf>
    <xf numFmtId="171" fontId="1" fillId="0" borderId="12" xfId="39" applyNumberFormat="1" applyFont="1" applyBorder="1" applyAlignment="1">
      <alignment/>
    </xf>
    <xf numFmtId="3" fontId="0" fillId="0" borderId="13" xfId="0" applyBorder="1" applyAlignment="1">
      <alignment/>
    </xf>
    <xf numFmtId="171" fontId="0" fillId="0" borderId="13" xfId="39" applyNumberFormat="1" applyFont="1" applyBorder="1" applyAlignment="1">
      <alignment/>
    </xf>
    <xf numFmtId="3" fontId="9" fillId="0" borderId="12" xfId="0" applyFont="1" applyBorder="1" applyAlignment="1">
      <alignment/>
    </xf>
    <xf numFmtId="3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3" fontId="0" fillId="0" borderId="12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3" xfId="0" applyFont="1" applyBorder="1" applyAlignment="1">
      <alignment/>
    </xf>
    <xf numFmtId="3" fontId="1" fillId="0" borderId="12" xfId="0" applyFont="1" applyBorder="1" applyAlignment="1">
      <alignment/>
    </xf>
    <xf numFmtId="3" fontId="9" fillId="0" borderId="13" xfId="0" applyFont="1" applyBorder="1" applyAlignment="1">
      <alignment/>
    </xf>
    <xf numFmtId="3" fontId="0" fillId="0" borderId="13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0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/>
    </xf>
    <xf numFmtId="3" fontId="9" fillId="0" borderId="12" xfId="0" applyFont="1" applyBorder="1" applyAlignment="1">
      <alignment/>
    </xf>
    <xf numFmtId="3" fontId="9" fillId="0" borderId="12" xfId="0" applyFont="1" applyBorder="1" applyAlignment="1">
      <alignment horizontal="center"/>
    </xf>
    <xf numFmtId="3" fontId="3" fillId="0" borderId="12" xfId="0" applyFont="1" applyBorder="1" applyAlignment="1">
      <alignment horizontal="center"/>
    </xf>
    <xf numFmtId="171" fontId="0" fillId="0" borderId="12" xfId="39" applyNumberFormat="1" applyFont="1" applyFill="1" applyBorder="1" applyAlignment="1">
      <alignment/>
    </xf>
    <xf numFmtId="3" fontId="4" fillId="0" borderId="12" xfId="0" applyFont="1" applyBorder="1" applyAlignment="1">
      <alignment horizontal="center"/>
    </xf>
    <xf numFmtId="3" fontId="1" fillId="0" borderId="12" xfId="0" applyFont="1" applyFill="1" applyBorder="1" applyAlignment="1">
      <alignment/>
    </xf>
    <xf numFmtId="3" fontId="0" fillId="0" borderId="12" xfId="0" applyFill="1" applyBorder="1" applyAlignment="1">
      <alignment/>
    </xf>
    <xf numFmtId="49" fontId="3" fillId="0" borderId="12" xfId="0" applyNumberFormat="1" applyFont="1" applyBorder="1" applyAlignment="1">
      <alignment/>
    </xf>
    <xf numFmtId="3" fontId="9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1" fontId="0" fillId="0" borderId="13" xfId="39" applyNumberFormat="1" applyFont="1" applyBorder="1" applyAlignment="1">
      <alignment/>
    </xf>
    <xf numFmtId="171" fontId="0" fillId="0" borderId="13" xfId="39" applyNumberFormat="1" applyFont="1" applyFill="1" applyBorder="1" applyAlignment="1">
      <alignment/>
    </xf>
    <xf numFmtId="3" fontId="1" fillId="0" borderId="14" xfId="0" applyFont="1" applyBorder="1" applyAlignment="1">
      <alignment/>
    </xf>
    <xf numFmtId="3" fontId="7" fillId="0" borderId="15" xfId="0" applyFont="1" applyBorder="1" applyAlignment="1">
      <alignment vertical="center"/>
    </xf>
    <xf numFmtId="171" fontId="7" fillId="0" borderId="15" xfId="39" applyNumberFormat="1" applyFont="1" applyBorder="1" applyAlignment="1">
      <alignment vertical="center"/>
    </xf>
    <xf numFmtId="3" fontId="1" fillId="0" borderId="15" xfId="0" applyFont="1" applyBorder="1" applyAlignment="1">
      <alignment vertical="center"/>
    </xf>
    <xf numFmtId="171" fontId="1" fillId="0" borderId="15" xfId="39" applyNumberFormat="1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171" fontId="7" fillId="0" borderId="16" xfId="39" applyNumberFormat="1" applyFont="1" applyBorder="1" applyAlignment="1">
      <alignment vertical="center"/>
    </xf>
    <xf numFmtId="3" fontId="2" fillId="0" borderId="12" xfId="0" applyFont="1" applyBorder="1" applyAlignment="1">
      <alignment vertical="center"/>
    </xf>
    <xf numFmtId="171" fontId="7" fillId="0" borderId="12" xfId="39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171" fontId="7" fillId="0" borderId="14" xfId="39" applyNumberFormat="1" applyFont="1" applyBorder="1" applyAlignment="1">
      <alignment vertical="center"/>
    </xf>
    <xf numFmtId="171" fontId="2" fillId="0" borderId="16" xfId="39" applyNumberFormat="1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171" fontId="2" fillId="0" borderId="12" xfId="39" applyNumberFormat="1" applyFont="1" applyBorder="1" applyAlignment="1">
      <alignment vertical="center"/>
    </xf>
    <xf numFmtId="171" fontId="8" fillId="0" borderId="12" xfId="39" applyNumberFormat="1" applyFont="1" applyBorder="1" applyAlignment="1">
      <alignment vertical="center"/>
    </xf>
    <xf numFmtId="3" fontId="0" fillId="0" borderId="14" xfId="0" applyBorder="1" applyAlignment="1">
      <alignment vertical="center"/>
    </xf>
    <xf numFmtId="171" fontId="2" fillId="0" borderId="14" xfId="39" applyNumberFormat="1" applyFont="1" applyBorder="1" applyAlignment="1">
      <alignment vertical="center"/>
    </xf>
    <xf numFmtId="3" fontId="1" fillId="33" borderId="16" xfId="0" applyFont="1" applyFill="1" applyBorder="1" applyAlignment="1">
      <alignment horizontal="center" vertical="center"/>
    </xf>
    <xf numFmtId="165" fontId="1" fillId="33" borderId="16" xfId="39" applyNumberFormat="1" applyFont="1" applyFill="1" applyBorder="1" applyAlignment="1">
      <alignment horizontal="center"/>
    </xf>
    <xf numFmtId="3" fontId="1" fillId="33" borderId="16" xfId="0" applyFont="1" applyFill="1" applyBorder="1" applyAlignment="1">
      <alignment horizontal="center"/>
    </xf>
    <xf numFmtId="3" fontId="0" fillId="33" borderId="14" xfId="0" applyFill="1" applyBorder="1" applyAlignment="1">
      <alignment horizontal="center" vertical="center"/>
    </xf>
    <xf numFmtId="165" fontId="1" fillId="33" borderId="14" xfId="39" applyNumberFormat="1" applyFont="1" applyFill="1" applyBorder="1" applyAlignment="1">
      <alignment horizontal="center"/>
    </xf>
    <xf numFmtId="3" fontId="1" fillId="33" borderId="14" xfId="0" applyFont="1" applyFill="1" applyBorder="1" applyAlignment="1">
      <alignment horizontal="center"/>
    </xf>
    <xf numFmtId="3" fontId="1" fillId="0" borderId="12" xfId="0" applyFont="1" applyBorder="1" applyAlignment="1">
      <alignment horizontal="left" vertical="center"/>
    </xf>
    <xf numFmtId="165" fontId="1" fillId="0" borderId="12" xfId="39" applyNumberFormat="1" applyFont="1" applyBorder="1" applyAlignment="1">
      <alignment horizontal="center"/>
    </xf>
    <xf numFmtId="3" fontId="0" fillId="0" borderId="12" xfId="0" applyFont="1" applyBorder="1" applyAlignment="1">
      <alignment/>
    </xf>
    <xf numFmtId="171" fontId="0" fillId="0" borderId="12" xfId="39" applyNumberFormat="1" applyFont="1" applyBorder="1" applyAlignment="1">
      <alignment/>
    </xf>
    <xf numFmtId="171" fontId="0" fillId="0" borderId="12" xfId="39" applyNumberFormat="1" applyBorder="1" applyAlignment="1">
      <alignment/>
    </xf>
    <xf numFmtId="171" fontId="0" fillId="0" borderId="12" xfId="39" applyNumberFormat="1" applyFont="1" applyFill="1" applyBorder="1" applyAlignment="1">
      <alignment/>
    </xf>
    <xf numFmtId="171" fontId="0" fillId="0" borderId="12" xfId="39" applyNumberFormat="1" applyFill="1" applyBorder="1" applyAlignment="1">
      <alignment/>
    </xf>
    <xf numFmtId="171" fontId="1" fillId="0" borderId="12" xfId="39" applyNumberFormat="1" applyFont="1" applyFill="1" applyBorder="1" applyAlignment="1">
      <alignment/>
    </xf>
    <xf numFmtId="171" fontId="1" fillId="0" borderId="12" xfId="39" applyNumberFormat="1" applyFont="1" applyFill="1" applyBorder="1" applyAlignment="1">
      <alignment/>
    </xf>
    <xf numFmtId="3" fontId="2" fillId="15" borderId="15" xfId="0" applyFont="1" applyFill="1" applyBorder="1" applyAlignment="1">
      <alignment vertical="center"/>
    </xf>
    <xf numFmtId="171" fontId="2" fillId="15" borderId="15" xfId="39" applyNumberFormat="1" applyFont="1" applyFill="1" applyBorder="1" applyAlignment="1">
      <alignment vertical="center"/>
    </xf>
    <xf numFmtId="171" fontId="8" fillId="0" borderId="14" xfId="39" applyNumberFormat="1" applyFont="1" applyBorder="1" applyAlignment="1">
      <alignment vertical="center"/>
    </xf>
    <xf numFmtId="171" fontId="4" fillId="0" borderId="12" xfId="39" applyNumberFormat="1" applyFont="1" applyFill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12" xfId="0" applyNumberFormat="1" applyFont="1" applyBorder="1" applyAlignment="1">
      <alignment/>
    </xf>
    <xf numFmtId="171" fontId="0" fillId="0" borderId="12" xfId="0" applyNumberFormat="1" applyFont="1" applyBorder="1" applyAlignment="1">
      <alignment/>
    </xf>
    <xf numFmtId="171" fontId="1" fillId="0" borderId="12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/>
    </xf>
    <xf numFmtId="171" fontId="0" fillId="0" borderId="12" xfId="39" applyNumberFormat="1" applyFont="1" applyBorder="1" applyAlignment="1">
      <alignment/>
    </xf>
    <xf numFmtId="171" fontId="0" fillId="0" borderId="14" xfId="0" applyNumberFormat="1" applyFont="1" applyBorder="1" applyAlignment="1">
      <alignment/>
    </xf>
    <xf numFmtId="171" fontId="0" fillId="0" borderId="12" xfId="39" applyNumberFormat="1" applyFont="1" applyBorder="1" applyAlignment="1">
      <alignment horizontal="right"/>
    </xf>
    <xf numFmtId="171" fontId="0" fillId="0" borderId="12" xfId="39" applyNumberFormat="1" applyFont="1" applyBorder="1" applyAlignment="1">
      <alignment horizontal="right"/>
    </xf>
    <xf numFmtId="171" fontId="0" fillId="0" borderId="12" xfId="39" applyNumberFormat="1" applyFont="1" applyFill="1" applyBorder="1" applyAlignment="1">
      <alignment/>
    </xf>
    <xf numFmtId="171" fontId="0" fillId="0" borderId="16" xfId="0" applyNumberFormat="1" applyBorder="1" applyAlignment="1">
      <alignment/>
    </xf>
    <xf numFmtId="171" fontId="0" fillId="0" borderId="16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171" fontId="0" fillId="0" borderId="13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/>
    </xf>
    <xf numFmtId="171" fontId="0" fillId="0" borderId="12" xfId="0" applyNumberFormat="1" applyFill="1" applyBorder="1" applyAlignment="1">
      <alignment/>
    </xf>
    <xf numFmtId="3" fontId="0" fillId="0" borderId="10" xfId="0" applyFill="1" applyBorder="1" applyAlignment="1">
      <alignment/>
    </xf>
    <xf numFmtId="3" fontId="0" fillId="0" borderId="17" xfId="0" applyFont="1" applyBorder="1" applyAlignment="1">
      <alignment/>
    </xf>
    <xf numFmtId="171" fontId="0" fillId="0" borderId="13" xfId="39" applyNumberFormat="1" applyFont="1" applyBorder="1" applyAlignment="1">
      <alignment horizontal="right"/>
    </xf>
    <xf numFmtId="3" fontId="10" fillId="12" borderId="0" xfId="0" applyFont="1" applyFill="1" applyAlignment="1">
      <alignment horizontal="center"/>
    </xf>
    <xf numFmtId="164" fontId="10" fillId="12" borderId="0" xfId="39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3" fontId="1" fillId="33" borderId="18" xfId="0" applyFont="1" applyFill="1" applyBorder="1" applyAlignment="1">
      <alignment horizontal="center" vertical="center"/>
    </xf>
    <xf numFmtId="3" fontId="0" fillId="33" borderId="19" xfId="0" applyFill="1" applyBorder="1" applyAlignment="1">
      <alignment horizontal="center" vertical="center"/>
    </xf>
    <xf numFmtId="165" fontId="1" fillId="33" borderId="16" xfId="39" applyNumberFormat="1" applyFont="1" applyFill="1" applyBorder="1" applyAlignment="1">
      <alignment horizontal="center" vertical="center" wrapText="1"/>
    </xf>
    <xf numFmtId="3" fontId="0" fillId="33" borderId="14" xfId="0" applyFill="1" applyBorder="1" applyAlignment="1">
      <alignment horizontal="center" vertical="center" wrapText="1"/>
    </xf>
    <xf numFmtId="3" fontId="1" fillId="33" borderId="16" xfId="0" applyFont="1" applyFill="1" applyBorder="1" applyAlignment="1">
      <alignment horizontal="center" vertical="center"/>
    </xf>
    <xf numFmtId="3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workbookViewId="0" topLeftCell="A563">
      <selection activeCell="D597" sqref="D597"/>
    </sheetView>
  </sheetViews>
  <sheetFormatPr defaultColWidth="9.00390625" defaultRowHeight="12.75"/>
  <cols>
    <col min="1" max="1" width="46.875" style="0" customWidth="1"/>
    <col min="2" max="2" width="7.125" style="0" hidden="1" customWidth="1"/>
    <col min="3" max="3" width="13.625" style="3" customWidth="1"/>
    <col min="4" max="5" width="13.625" style="0" customWidth="1"/>
    <col min="6" max="6" width="8.25390625" style="0" customWidth="1"/>
    <col min="7" max="7" width="12.125" style="0" customWidth="1"/>
  </cols>
  <sheetData>
    <row r="1" spans="1:6" ht="12.75">
      <c r="A1" s="6"/>
      <c r="B1" s="6"/>
      <c r="F1" s="5" t="s">
        <v>177</v>
      </c>
    </row>
    <row r="2" spans="1:6" ht="27.75" customHeight="1">
      <c r="A2" s="121" t="s">
        <v>178</v>
      </c>
      <c r="B2" s="121"/>
      <c r="C2" s="121"/>
      <c r="D2" s="121"/>
      <c r="E2" s="121"/>
      <c r="F2" s="121"/>
    </row>
    <row r="3" spans="1:7" ht="19.5" customHeight="1">
      <c r="A3" s="122" t="s">
        <v>232</v>
      </c>
      <c r="B3" s="122"/>
      <c r="C3" s="122"/>
      <c r="D3" s="122"/>
      <c r="E3" s="122"/>
      <c r="F3" s="122"/>
      <c r="G3" s="4"/>
    </row>
    <row r="4" spans="1:6" ht="17.25" customHeight="1">
      <c r="A4" s="123" t="s">
        <v>100</v>
      </c>
      <c r="B4" s="123"/>
      <c r="C4" s="123"/>
      <c r="D4" s="123"/>
      <c r="E4" s="123"/>
      <c r="F4" s="123"/>
    </row>
    <row r="5" spans="1:3" ht="12.75" customHeight="1" thickBot="1">
      <c r="A5" s="1"/>
      <c r="B5" s="1"/>
      <c r="C5" s="2"/>
    </row>
    <row r="6" spans="1:6" ht="12.75" customHeight="1">
      <c r="A6" s="124" t="s">
        <v>3</v>
      </c>
      <c r="B6" s="79"/>
      <c r="C6" s="80" t="s">
        <v>75</v>
      </c>
      <c r="D6" s="126" t="s">
        <v>115</v>
      </c>
      <c r="E6" s="81" t="s">
        <v>116</v>
      </c>
      <c r="F6" s="128" t="s">
        <v>141</v>
      </c>
    </row>
    <row r="7" spans="1:6" ht="12.75" customHeight="1" thickBot="1">
      <c r="A7" s="125"/>
      <c r="B7" s="82"/>
      <c r="C7" s="83" t="s">
        <v>76</v>
      </c>
      <c r="D7" s="127"/>
      <c r="E7" s="84" t="s">
        <v>362</v>
      </c>
      <c r="F7" s="129"/>
    </row>
    <row r="8" spans="1:6" ht="15" customHeight="1">
      <c r="A8" s="8" t="s">
        <v>4</v>
      </c>
      <c r="B8" s="85"/>
      <c r="C8" s="86"/>
      <c r="D8" s="86"/>
      <c r="E8" s="25"/>
      <c r="F8" s="25"/>
    </row>
    <row r="9" spans="1:6" ht="12.75">
      <c r="A9" s="9" t="s">
        <v>0</v>
      </c>
      <c r="B9" s="19"/>
      <c r="C9" s="20">
        <v>2990000</v>
      </c>
      <c r="D9" s="20">
        <v>3013731.1</v>
      </c>
      <c r="E9" s="102">
        <v>3115938.7</v>
      </c>
      <c r="F9" s="102">
        <f>E9/D9*100</f>
        <v>103.39139746077547</v>
      </c>
    </row>
    <row r="10" spans="1:6" ht="11.25" customHeight="1">
      <c r="A10" s="10" t="s">
        <v>104</v>
      </c>
      <c r="B10" s="28"/>
      <c r="C10" s="20"/>
      <c r="D10" s="20"/>
      <c r="E10" s="98"/>
      <c r="F10" s="103"/>
    </row>
    <row r="11" spans="1:6" ht="12.75">
      <c r="A11" s="11" t="s">
        <v>105</v>
      </c>
      <c r="B11" s="87"/>
      <c r="C11" s="24"/>
      <c r="D11" s="88">
        <v>21481.1</v>
      </c>
      <c r="E11" s="98">
        <v>21481.1</v>
      </c>
      <c r="F11" s="103">
        <f>E11/D11*100</f>
        <v>100</v>
      </c>
    </row>
    <row r="12" spans="1:6" ht="12.75">
      <c r="A12" s="12" t="s">
        <v>154</v>
      </c>
      <c r="B12" s="39"/>
      <c r="C12" s="20"/>
      <c r="D12" s="88"/>
      <c r="E12" s="102">
        <v>1338</v>
      </c>
      <c r="F12" s="104" t="s">
        <v>128</v>
      </c>
    </row>
    <row r="13" spans="1:6" ht="12.75">
      <c r="A13" s="9" t="s">
        <v>78</v>
      </c>
      <c r="B13" s="19"/>
      <c r="C13" s="20">
        <f>SUM(C15:C41)</f>
        <v>72553</v>
      </c>
      <c r="D13" s="20">
        <f>SUM(D15:D41)</f>
        <v>5283761.399999999</v>
      </c>
      <c r="E13" s="93">
        <f>SUM(E15:E41)-E17-E20-E25-E30</f>
        <v>5284048.399999999</v>
      </c>
      <c r="F13" s="103">
        <f>E13/D13*100</f>
        <v>100.00543173656555</v>
      </c>
    </row>
    <row r="14" spans="1:6" ht="11.25" customHeight="1">
      <c r="A14" s="13" t="s">
        <v>1</v>
      </c>
      <c r="B14" s="23"/>
      <c r="C14" s="89"/>
      <c r="D14" s="89"/>
      <c r="E14" s="89"/>
      <c r="F14" s="103"/>
    </row>
    <row r="15" spans="1:7" ht="12.75">
      <c r="A15" s="14" t="s">
        <v>79</v>
      </c>
      <c r="B15" s="25"/>
      <c r="C15" s="89">
        <v>72303</v>
      </c>
      <c r="D15" s="88">
        <v>72303</v>
      </c>
      <c r="E15" s="88">
        <v>72303</v>
      </c>
      <c r="F15" s="103">
        <f>E15/D15*100</f>
        <v>100</v>
      </c>
      <c r="G15" s="7"/>
    </row>
    <row r="16" spans="1:7" ht="12.75">
      <c r="A16" s="14" t="s">
        <v>22</v>
      </c>
      <c r="B16" s="25"/>
      <c r="C16" s="89"/>
      <c r="D16" s="88">
        <v>32760.7</v>
      </c>
      <c r="E16" s="88">
        <v>32760.7</v>
      </c>
      <c r="F16" s="103">
        <f>E16/D16*100</f>
        <v>100</v>
      </c>
      <c r="G16" s="7"/>
    </row>
    <row r="17" spans="1:7" ht="12.75" hidden="1">
      <c r="A17" s="14" t="s">
        <v>144</v>
      </c>
      <c r="B17" s="25"/>
      <c r="C17" s="89"/>
      <c r="D17" s="88"/>
      <c r="E17" s="88"/>
      <c r="F17" s="105" t="s">
        <v>128</v>
      </c>
      <c r="G17" s="7"/>
    </row>
    <row r="18" spans="1:7" ht="12.75" customHeight="1">
      <c r="A18" s="14" t="s">
        <v>38</v>
      </c>
      <c r="B18" s="25"/>
      <c r="C18" s="89"/>
      <c r="D18" s="90">
        <v>4739424.9</v>
      </c>
      <c r="E18" s="90">
        <v>4739424.8</v>
      </c>
      <c r="F18" s="103">
        <f>E18/D18*100</f>
        <v>99.99999789003935</v>
      </c>
      <c r="G18" s="7"/>
    </row>
    <row r="19" spans="1:7" ht="12.75">
      <c r="A19" s="14" t="s">
        <v>46</v>
      </c>
      <c r="B19" s="25"/>
      <c r="C19" s="89"/>
      <c r="D19" s="90">
        <v>77414.8</v>
      </c>
      <c r="E19" s="90">
        <v>77414.8</v>
      </c>
      <c r="F19" s="103">
        <f>E19/D19*100</f>
        <v>100</v>
      </c>
      <c r="G19" s="7"/>
    </row>
    <row r="20" spans="1:7" ht="12.75" hidden="1">
      <c r="A20" s="14" t="s">
        <v>144</v>
      </c>
      <c r="B20" s="25"/>
      <c r="C20" s="89"/>
      <c r="D20" s="90"/>
      <c r="E20" s="90"/>
      <c r="F20" s="105" t="s">
        <v>128</v>
      </c>
      <c r="G20" s="7"/>
    </row>
    <row r="21" spans="1:7" ht="12.75">
      <c r="A21" s="14" t="s">
        <v>56</v>
      </c>
      <c r="B21" s="25"/>
      <c r="C21" s="89"/>
      <c r="D21" s="90">
        <v>850.7</v>
      </c>
      <c r="E21" s="90">
        <v>850.7</v>
      </c>
      <c r="F21" s="103">
        <f>E21/D21*100</f>
        <v>100</v>
      </c>
      <c r="G21" s="7"/>
    </row>
    <row r="22" spans="1:7" ht="12.75">
      <c r="A22" s="14" t="s">
        <v>111</v>
      </c>
      <c r="B22" s="25"/>
      <c r="C22" s="89"/>
      <c r="D22" s="90">
        <v>826</v>
      </c>
      <c r="E22" s="90">
        <v>826</v>
      </c>
      <c r="F22" s="103">
        <f>E22/D22*100</f>
        <v>100</v>
      </c>
      <c r="G22" s="7"/>
    </row>
    <row r="23" spans="1:7" ht="12.75" hidden="1">
      <c r="A23" s="14" t="s">
        <v>180</v>
      </c>
      <c r="B23" s="25"/>
      <c r="C23" s="89"/>
      <c r="D23" s="90"/>
      <c r="E23" s="90"/>
      <c r="F23" s="103" t="e">
        <f aca="true" t="shared" si="0" ref="F23:F29">E23/D23*100</f>
        <v>#DIV/0!</v>
      </c>
      <c r="G23" s="7"/>
    </row>
    <row r="24" spans="1:7" ht="12.75">
      <c r="A24" s="14" t="s">
        <v>157</v>
      </c>
      <c r="B24" s="25"/>
      <c r="C24" s="89"/>
      <c r="D24" s="90">
        <v>24622.8</v>
      </c>
      <c r="E24" s="90">
        <v>24622.7</v>
      </c>
      <c r="F24" s="103">
        <f t="shared" si="0"/>
        <v>99.99959387234595</v>
      </c>
      <c r="G24" s="7"/>
    </row>
    <row r="25" spans="1:7" ht="12.75" hidden="1">
      <c r="A25" s="14" t="s">
        <v>144</v>
      </c>
      <c r="B25" s="25"/>
      <c r="C25" s="89"/>
      <c r="D25" s="90"/>
      <c r="E25" s="90"/>
      <c r="F25" s="103" t="e">
        <f t="shared" si="0"/>
        <v>#DIV/0!</v>
      </c>
      <c r="G25" s="7"/>
    </row>
    <row r="26" spans="1:7" ht="12.75">
      <c r="A26" s="14" t="s">
        <v>117</v>
      </c>
      <c r="B26" s="25"/>
      <c r="C26" s="89"/>
      <c r="D26" s="90">
        <v>5659.5</v>
      </c>
      <c r="E26" s="90">
        <v>5659.5</v>
      </c>
      <c r="F26" s="103">
        <f t="shared" si="0"/>
        <v>100</v>
      </c>
      <c r="G26" s="7"/>
    </row>
    <row r="27" spans="1:7" ht="12.75" hidden="1">
      <c r="A27" s="14" t="s">
        <v>60</v>
      </c>
      <c r="B27" s="25"/>
      <c r="C27" s="89"/>
      <c r="D27" s="90"/>
      <c r="E27" s="90"/>
      <c r="F27" s="103" t="e">
        <f t="shared" si="0"/>
        <v>#DIV/0!</v>
      </c>
      <c r="G27" s="7"/>
    </row>
    <row r="28" spans="1:7" ht="12.75">
      <c r="A28" s="14" t="s">
        <v>353</v>
      </c>
      <c r="B28" s="25"/>
      <c r="C28" s="89"/>
      <c r="D28" s="90">
        <v>500</v>
      </c>
      <c r="E28" s="90">
        <v>500</v>
      </c>
      <c r="F28" s="103">
        <f t="shared" si="0"/>
        <v>100</v>
      </c>
      <c r="G28" s="7"/>
    </row>
    <row r="29" spans="1:7" ht="12.75">
      <c r="A29" s="14" t="s">
        <v>166</v>
      </c>
      <c r="B29" s="25"/>
      <c r="C29" s="89"/>
      <c r="D29" s="90">
        <v>254603</v>
      </c>
      <c r="E29" s="90">
        <f>254603+289</f>
        <v>254892</v>
      </c>
      <c r="F29" s="103">
        <f t="shared" si="0"/>
        <v>100.1135100529059</v>
      </c>
      <c r="G29" s="7"/>
    </row>
    <row r="30" spans="1:7" ht="12.75">
      <c r="A30" s="14" t="s">
        <v>144</v>
      </c>
      <c r="B30" s="25"/>
      <c r="C30" s="89"/>
      <c r="D30" s="90"/>
      <c r="E30" s="90">
        <v>289</v>
      </c>
      <c r="F30" s="105" t="s">
        <v>128</v>
      </c>
      <c r="G30" s="7"/>
    </row>
    <row r="31" spans="1:7" ht="12.75">
      <c r="A31" s="14" t="s">
        <v>150</v>
      </c>
      <c r="B31" s="25"/>
      <c r="C31" s="89"/>
      <c r="D31" s="90">
        <v>2142.6</v>
      </c>
      <c r="E31" s="90">
        <v>2142.6</v>
      </c>
      <c r="F31" s="103">
        <f aca="true" t="shared" si="1" ref="F31:F42">E31/D31*100</f>
        <v>100</v>
      </c>
      <c r="G31" s="7"/>
    </row>
    <row r="32" spans="1:7" ht="12.75">
      <c r="A32" s="14" t="s">
        <v>143</v>
      </c>
      <c r="B32" s="25"/>
      <c r="C32" s="89"/>
      <c r="D32" s="90">
        <v>342</v>
      </c>
      <c r="E32" s="90">
        <v>342</v>
      </c>
      <c r="F32" s="103">
        <f t="shared" si="1"/>
        <v>100</v>
      </c>
      <c r="G32" s="7"/>
    </row>
    <row r="33" spans="1:7" ht="12.75" hidden="1">
      <c r="A33" s="14" t="s">
        <v>101</v>
      </c>
      <c r="B33" s="25"/>
      <c r="C33" s="89"/>
      <c r="D33" s="90"/>
      <c r="E33" s="90"/>
      <c r="F33" s="103" t="e">
        <f t="shared" si="1"/>
        <v>#DIV/0!</v>
      </c>
      <c r="G33" s="7"/>
    </row>
    <row r="34" spans="1:7" ht="12.75" hidden="1">
      <c r="A34" s="14" t="s">
        <v>97</v>
      </c>
      <c r="B34" s="25"/>
      <c r="C34" s="89"/>
      <c r="D34" s="90"/>
      <c r="E34" s="90"/>
      <c r="F34" s="103" t="e">
        <f t="shared" si="1"/>
        <v>#DIV/0!</v>
      </c>
      <c r="G34" s="7"/>
    </row>
    <row r="35" spans="1:7" ht="12.75">
      <c r="A35" s="14" t="s">
        <v>151</v>
      </c>
      <c r="B35" s="25"/>
      <c r="C35" s="89"/>
      <c r="D35" s="90">
        <v>56923.3</v>
      </c>
      <c r="E35" s="90">
        <v>56923.3</v>
      </c>
      <c r="F35" s="103">
        <f t="shared" si="1"/>
        <v>100</v>
      </c>
      <c r="G35" s="7"/>
    </row>
    <row r="36" spans="1:8" ht="12.75">
      <c r="A36" s="14" t="s">
        <v>159</v>
      </c>
      <c r="B36" s="25"/>
      <c r="C36" s="89"/>
      <c r="D36" s="90">
        <v>12237.8</v>
      </c>
      <c r="E36" s="90">
        <v>12237.8</v>
      </c>
      <c r="F36" s="103">
        <f t="shared" si="1"/>
        <v>100</v>
      </c>
      <c r="G36" s="7"/>
      <c r="H36" s="6"/>
    </row>
    <row r="37" spans="1:7" ht="12.75" hidden="1">
      <c r="A37" s="14" t="s">
        <v>23</v>
      </c>
      <c r="B37" s="25"/>
      <c r="C37" s="89"/>
      <c r="D37" s="90"/>
      <c r="E37" s="90"/>
      <c r="F37" s="103" t="e">
        <f t="shared" si="1"/>
        <v>#DIV/0!</v>
      </c>
      <c r="G37" s="7"/>
    </row>
    <row r="38" spans="1:7" ht="12.75">
      <c r="A38" s="14" t="s">
        <v>72</v>
      </c>
      <c r="B38" s="25"/>
      <c r="C38" s="89"/>
      <c r="D38" s="90">
        <v>291.3</v>
      </c>
      <c r="E38" s="90">
        <v>291.3</v>
      </c>
      <c r="F38" s="103">
        <f t="shared" si="1"/>
        <v>100</v>
      </c>
      <c r="G38" s="7"/>
    </row>
    <row r="39" spans="1:7" ht="12.75">
      <c r="A39" s="14" t="s">
        <v>55</v>
      </c>
      <c r="B39" s="25"/>
      <c r="C39" s="89"/>
      <c r="D39" s="90">
        <v>127.8</v>
      </c>
      <c r="E39" s="90">
        <v>127.8</v>
      </c>
      <c r="F39" s="103">
        <f t="shared" si="1"/>
        <v>100</v>
      </c>
      <c r="G39" s="7"/>
    </row>
    <row r="40" spans="1:7" ht="12.75">
      <c r="A40" s="14" t="s">
        <v>24</v>
      </c>
      <c r="B40" s="25"/>
      <c r="C40" s="89">
        <v>250</v>
      </c>
      <c r="D40" s="90">
        <v>2625</v>
      </c>
      <c r="E40" s="90">
        <v>2623.2</v>
      </c>
      <c r="F40" s="103">
        <f t="shared" si="1"/>
        <v>99.93142857142855</v>
      </c>
      <c r="G40" s="7"/>
    </row>
    <row r="41" spans="1:7" ht="12.75">
      <c r="A41" s="14" t="s">
        <v>165</v>
      </c>
      <c r="B41" s="25"/>
      <c r="C41" s="89"/>
      <c r="D41" s="90">
        <v>106.2</v>
      </c>
      <c r="E41" s="90">
        <v>106.2</v>
      </c>
      <c r="F41" s="105" t="s">
        <v>128</v>
      </c>
      <c r="G41" s="7"/>
    </row>
    <row r="42" spans="1:6" ht="12.75" hidden="1">
      <c r="A42" s="12" t="s">
        <v>102</v>
      </c>
      <c r="B42" s="39"/>
      <c r="C42" s="29">
        <f>SUM(C44:C46)</f>
        <v>0</v>
      </c>
      <c r="D42" s="92">
        <f>SUM(D44:D46)</f>
        <v>0</v>
      </c>
      <c r="E42" s="92">
        <f>SUM(E44:E46)</f>
        <v>0</v>
      </c>
      <c r="F42" s="102" t="e">
        <f t="shared" si="1"/>
        <v>#DIV/0!</v>
      </c>
    </row>
    <row r="43" spans="1:6" ht="11.25" customHeight="1" hidden="1">
      <c r="A43" s="10" t="s">
        <v>1</v>
      </c>
      <c r="B43" s="28"/>
      <c r="C43" s="89"/>
      <c r="D43" s="90"/>
      <c r="E43" s="91"/>
      <c r="F43" s="103"/>
    </row>
    <row r="44" spans="1:6" ht="12.75" hidden="1">
      <c r="A44" s="14" t="s">
        <v>108</v>
      </c>
      <c r="B44" s="25"/>
      <c r="C44" s="89"/>
      <c r="D44" s="90"/>
      <c r="E44" s="91"/>
      <c r="F44" s="103" t="e">
        <f>E44/D44*100</f>
        <v>#DIV/0!</v>
      </c>
    </row>
    <row r="45" spans="1:6" ht="12.75" hidden="1">
      <c r="A45" s="14" t="s">
        <v>142</v>
      </c>
      <c r="B45" s="25"/>
      <c r="C45" s="89"/>
      <c r="D45" s="90"/>
      <c r="E45" s="91"/>
      <c r="F45" s="103" t="e">
        <f>E45/D45*100</f>
        <v>#DIV/0!</v>
      </c>
    </row>
    <row r="46" spans="1:6" ht="12.75" hidden="1">
      <c r="A46" s="14" t="s">
        <v>224</v>
      </c>
      <c r="B46" s="25"/>
      <c r="C46" s="89"/>
      <c r="D46" s="90"/>
      <c r="E46" s="91"/>
      <c r="F46" s="103" t="e">
        <f>E46/D46*100</f>
        <v>#DIV/0!</v>
      </c>
    </row>
    <row r="47" spans="1:6" ht="12.75">
      <c r="A47" s="9" t="s">
        <v>80</v>
      </c>
      <c r="B47" s="19"/>
      <c r="C47" s="20">
        <f>SUM(C49:C61)</f>
        <v>0</v>
      </c>
      <c r="D47" s="93">
        <f>SUM(D49:D63)</f>
        <v>243940.30000000002</v>
      </c>
      <c r="E47" s="93">
        <f>SUM(E49:E63)</f>
        <v>243940.30000000002</v>
      </c>
      <c r="F47" s="102">
        <f>E47/D47*100</f>
        <v>100</v>
      </c>
    </row>
    <row r="48" spans="1:6" ht="11.25" customHeight="1">
      <c r="A48" s="13" t="s">
        <v>1</v>
      </c>
      <c r="B48" s="23"/>
      <c r="C48" s="89"/>
      <c r="D48" s="91"/>
      <c r="E48" s="91"/>
      <c r="F48" s="103"/>
    </row>
    <row r="49" spans="1:6" ht="12.75">
      <c r="A49" s="15" t="s">
        <v>38</v>
      </c>
      <c r="B49" s="37"/>
      <c r="C49" s="89"/>
      <c r="D49" s="90">
        <v>28626</v>
      </c>
      <c r="E49" s="91">
        <v>28626</v>
      </c>
      <c r="F49" s="103">
        <f aca="true" t="shared" si="2" ref="F49:F64">E49/D49*100</f>
        <v>100</v>
      </c>
    </row>
    <row r="50" spans="1:6" ht="12.75">
      <c r="A50" s="15" t="s">
        <v>22</v>
      </c>
      <c r="B50" s="37"/>
      <c r="C50" s="89"/>
      <c r="D50" s="90">
        <v>573.6</v>
      </c>
      <c r="E50" s="91">
        <v>573.6</v>
      </c>
      <c r="F50" s="103">
        <f t="shared" si="2"/>
        <v>100</v>
      </c>
    </row>
    <row r="51" spans="1:6" ht="12.75">
      <c r="A51" s="15" t="s">
        <v>46</v>
      </c>
      <c r="B51" s="37"/>
      <c r="C51" s="89"/>
      <c r="D51" s="90">
        <v>72</v>
      </c>
      <c r="E51" s="91">
        <v>72</v>
      </c>
      <c r="F51" s="103">
        <f t="shared" si="2"/>
        <v>100</v>
      </c>
    </row>
    <row r="52" spans="1:6" ht="12.75">
      <c r="A52" s="15" t="s">
        <v>111</v>
      </c>
      <c r="B52" s="37"/>
      <c r="C52" s="89"/>
      <c r="D52" s="90">
        <v>175</v>
      </c>
      <c r="E52" s="91">
        <v>175</v>
      </c>
      <c r="F52" s="103">
        <f t="shared" si="2"/>
        <v>100</v>
      </c>
    </row>
    <row r="53" spans="1:6" ht="12.75">
      <c r="A53" s="14" t="s">
        <v>56</v>
      </c>
      <c r="B53" s="25"/>
      <c r="C53" s="89"/>
      <c r="D53" s="90">
        <v>27874</v>
      </c>
      <c r="E53" s="91">
        <v>27874</v>
      </c>
      <c r="F53" s="103">
        <f t="shared" si="2"/>
        <v>100</v>
      </c>
    </row>
    <row r="54" spans="1:6" ht="12.75">
      <c r="A54" s="14" t="s">
        <v>60</v>
      </c>
      <c r="B54" s="25"/>
      <c r="C54" s="89"/>
      <c r="D54" s="90">
        <v>10747.7</v>
      </c>
      <c r="E54" s="91">
        <v>10747.7</v>
      </c>
      <c r="F54" s="103">
        <f t="shared" si="2"/>
        <v>100</v>
      </c>
    </row>
    <row r="55" spans="1:6" ht="12.75" hidden="1">
      <c r="A55" s="14" t="s">
        <v>73</v>
      </c>
      <c r="B55" s="25"/>
      <c r="C55" s="89"/>
      <c r="D55" s="90"/>
      <c r="E55" s="91"/>
      <c r="F55" s="103" t="e">
        <f t="shared" si="2"/>
        <v>#DIV/0!</v>
      </c>
    </row>
    <row r="56" spans="1:6" ht="12.75">
      <c r="A56" s="14" t="s">
        <v>150</v>
      </c>
      <c r="B56" s="25"/>
      <c r="C56" s="89"/>
      <c r="D56" s="90">
        <v>13650.7</v>
      </c>
      <c r="E56" s="91">
        <v>13650.7</v>
      </c>
      <c r="F56" s="103">
        <f t="shared" si="2"/>
        <v>100</v>
      </c>
    </row>
    <row r="57" spans="1:6" ht="12.75">
      <c r="A57" s="14" t="s">
        <v>159</v>
      </c>
      <c r="B57" s="25"/>
      <c r="C57" s="89"/>
      <c r="D57" s="90">
        <v>150340.5</v>
      </c>
      <c r="E57" s="91">
        <v>150340.5</v>
      </c>
      <c r="F57" s="103">
        <f t="shared" si="2"/>
        <v>100</v>
      </c>
    </row>
    <row r="58" spans="1:6" ht="12.75">
      <c r="A58" s="14" t="s">
        <v>180</v>
      </c>
      <c r="B58" s="25"/>
      <c r="C58" s="89"/>
      <c r="D58" s="90">
        <v>10252.1</v>
      </c>
      <c r="E58" s="91">
        <v>10252.1</v>
      </c>
      <c r="F58" s="103">
        <f t="shared" si="2"/>
        <v>100</v>
      </c>
    </row>
    <row r="59" spans="1:6" ht="12.75">
      <c r="A59" s="14" t="s">
        <v>97</v>
      </c>
      <c r="B59" s="25"/>
      <c r="C59" s="89"/>
      <c r="D59" s="90">
        <v>488</v>
      </c>
      <c r="E59" s="91">
        <v>488</v>
      </c>
      <c r="F59" s="103">
        <f t="shared" si="2"/>
        <v>100</v>
      </c>
    </row>
    <row r="60" spans="1:6" ht="12.75" hidden="1">
      <c r="A60" s="14" t="s">
        <v>158</v>
      </c>
      <c r="B60" s="25"/>
      <c r="C60" s="89"/>
      <c r="D60" s="90"/>
      <c r="E60" s="91"/>
      <c r="F60" s="103" t="e">
        <f t="shared" si="2"/>
        <v>#DIV/0!</v>
      </c>
    </row>
    <row r="61" spans="1:6" ht="12.75" hidden="1">
      <c r="A61" s="14" t="s">
        <v>24</v>
      </c>
      <c r="B61" s="25"/>
      <c r="C61" s="89"/>
      <c r="D61" s="90"/>
      <c r="E61" s="91"/>
      <c r="F61" s="103" t="e">
        <f t="shared" si="2"/>
        <v>#DIV/0!</v>
      </c>
    </row>
    <row r="62" spans="1:6" ht="12.75">
      <c r="A62" s="14" t="s">
        <v>55</v>
      </c>
      <c r="B62" s="25"/>
      <c r="C62" s="89"/>
      <c r="D62" s="90">
        <v>1140.7</v>
      </c>
      <c r="E62" s="91">
        <v>1140.7</v>
      </c>
      <c r="F62" s="103">
        <f t="shared" si="2"/>
        <v>100</v>
      </c>
    </row>
    <row r="63" spans="1:6" ht="12.75" hidden="1">
      <c r="A63" s="14" t="s">
        <v>60</v>
      </c>
      <c r="B63" s="25"/>
      <c r="C63" s="89"/>
      <c r="D63" s="90"/>
      <c r="E63" s="91"/>
      <c r="F63" s="103" t="e">
        <f t="shared" si="2"/>
        <v>#DIV/0!</v>
      </c>
    </row>
    <row r="64" spans="1:6" ht="12.75">
      <c r="A64" s="12" t="s">
        <v>103</v>
      </c>
      <c r="B64" s="39"/>
      <c r="C64" s="29">
        <f>C69+C66</f>
        <v>0</v>
      </c>
      <c r="D64" s="92">
        <f>SUM(D66:D69)</f>
        <v>3786.6</v>
      </c>
      <c r="E64" s="92">
        <f>SUM(E66:E69)</f>
        <v>3786.6</v>
      </c>
      <c r="F64" s="102">
        <f t="shared" si="2"/>
        <v>100</v>
      </c>
    </row>
    <row r="65" spans="1:6" ht="11.25" customHeight="1">
      <c r="A65" s="10" t="s">
        <v>1</v>
      </c>
      <c r="B65" s="28"/>
      <c r="C65" s="89"/>
      <c r="D65" s="90"/>
      <c r="E65" s="91"/>
      <c r="F65" s="103"/>
    </row>
    <row r="66" spans="1:6" ht="12.75">
      <c r="A66" s="14" t="s">
        <v>352</v>
      </c>
      <c r="B66" s="87"/>
      <c r="C66" s="89"/>
      <c r="D66" s="90">
        <v>3786.6</v>
      </c>
      <c r="E66" s="91">
        <v>3786.6</v>
      </c>
      <c r="F66" s="103">
        <f>E66/D66*100</f>
        <v>100</v>
      </c>
    </row>
    <row r="67" spans="1:6" ht="12.75" hidden="1">
      <c r="A67" s="14" t="s">
        <v>156</v>
      </c>
      <c r="B67" s="25"/>
      <c r="C67" s="89"/>
      <c r="D67" s="90"/>
      <c r="E67" s="91"/>
      <c r="F67" s="103" t="e">
        <f>E67/D67*100</f>
        <v>#DIV/0!</v>
      </c>
    </row>
    <row r="68" spans="1:6" ht="12.75" hidden="1">
      <c r="A68" s="11" t="s">
        <v>152</v>
      </c>
      <c r="B68" s="87"/>
      <c r="C68" s="89"/>
      <c r="D68" s="90"/>
      <c r="E68" s="91"/>
      <c r="F68" s="103" t="e">
        <f>E68/D68*100</f>
        <v>#DIV/0!</v>
      </c>
    </row>
    <row r="69" spans="1:6" ht="12.75" hidden="1">
      <c r="A69" s="14" t="s">
        <v>109</v>
      </c>
      <c r="B69" s="25"/>
      <c r="C69" s="89"/>
      <c r="D69" s="90"/>
      <c r="E69" s="91"/>
      <c r="F69" s="103" t="e">
        <f>E69/D69*100</f>
        <v>#DIV/0!</v>
      </c>
    </row>
    <row r="70" spans="1:6" ht="12.75">
      <c r="A70" s="9" t="s">
        <v>44</v>
      </c>
      <c r="B70" s="19"/>
      <c r="C70" s="20">
        <f>C72+C76+C85+C89+C93+C98+C104+C114+C119+C122+C83+C112+C109</f>
        <v>253134.9</v>
      </c>
      <c r="D70" s="20">
        <f>D72+D76+D85+D89+D93+D98+D104+D114+D119+D122+D83+D112+D109</f>
        <v>287786.69999999995</v>
      </c>
      <c r="E70" s="20">
        <f>E72+E76+E85+E89+E93+E98+E104+E114+E119+E122+E83+E112+E109</f>
        <v>325170.39999999997</v>
      </c>
      <c r="F70" s="106">
        <f>E70/D70*100</f>
        <v>112.99007216108319</v>
      </c>
    </row>
    <row r="71" spans="1:6" ht="11.25" customHeight="1">
      <c r="A71" s="13" t="s">
        <v>120</v>
      </c>
      <c r="B71" s="23"/>
      <c r="C71" s="107"/>
      <c r="D71" s="107"/>
      <c r="E71" s="107"/>
      <c r="F71" s="103"/>
    </row>
    <row r="72" spans="1:6" ht="12.75">
      <c r="A72" s="15" t="s">
        <v>121</v>
      </c>
      <c r="B72" s="37"/>
      <c r="C72" s="88">
        <f>SUM(C73:C75)</f>
        <v>45000</v>
      </c>
      <c r="D72" s="88">
        <f>SUM(D73:D75)</f>
        <v>58000</v>
      </c>
      <c r="E72" s="88">
        <f>SUM(E73:E75)</f>
        <v>46189.1</v>
      </c>
      <c r="F72" s="103">
        <f aca="true" t="shared" si="3" ref="F72:F82">E72/D72*100</f>
        <v>79.63637931034484</v>
      </c>
    </row>
    <row r="73" spans="1:6" ht="12.75">
      <c r="A73" s="14" t="s">
        <v>122</v>
      </c>
      <c r="B73" s="25"/>
      <c r="C73" s="88">
        <v>45000</v>
      </c>
      <c r="D73" s="88">
        <v>45000</v>
      </c>
      <c r="E73" s="107">
        <v>33115.4</v>
      </c>
      <c r="F73" s="103">
        <f t="shared" si="3"/>
        <v>73.58977777777778</v>
      </c>
    </row>
    <row r="74" spans="1:6" ht="12.75">
      <c r="A74" s="14" t="s">
        <v>135</v>
      </c>
      <c r="B74" s="25"/>
      <c r="C74" s="88"/>
      <c r="D74" s="88">
        <v>13000</v>
      </c>
      <c r="E74" s="107">
        <v>13000</v>
      </c>
      <c r="F74" s="103">
        <f t="shared" si="3"/>
        <v>100</v>
      </c>
    </row>
    <row r="75" spans="1:6" ht="12.75">
      <c r="A75" s="14" t="s">
        <v>123</v>
      </c>
      <c r="B75" s="25"/>
      <c r="C75" s="107"/>
      <c r="D75" s="107"/>
      <c r="E75" s="107">
        <v>73.7</v>
      </c>
      <c r="F75" s="105" t="s">
        <v>128</v>
      </c>
    </row>
    <row r="76" spans="1:6" ht="12.75">
      <c r="A76" s="15" t="s">
        <v>124</v>
      </c>
      <c r="B76" s="37"/>
      <c r="C76" s="107">
        <f>SUM(C77:C82)</f>
        <v>68336</v>
      </c>
      <c r="D76" s="107">
        <f>SUM(D77:D82)</f>
        <v>83106.8</v>
      </c>
      <c r="E76" s="107">
        <f>SUM(E77:E82)</f>
        <v>115834.7</v>
      </c>
      <c r="F76" s="103">
        <f t="shared" si="3"/>
        <v>139.38053203829287</v>
      </c>
    </row>
    <row r="77" spans="1:6" ht="12.75">
      <c r="A77" s="14" t="s">
        <v>133</v>
      </c>
      <c r="B77" s="25"/>
      <c r="C77" s="107">
        <v>57526</v>
      </c>
      <c r="D77" s="107">
        <v>69910.8</v>
      </c>
      <c r="E77" s="107">
        <v>69910.8</v>
      </c>
      <c r="F77" s="103">
        <f t="shared" si="3"/>
        <v>100</v>
      </c>
    </row>
    <row r="78" spans="1:6" ht="12.75">
      <c r="A78" s="14" t="s">
        <v>354</v>
      </c>
      <c r="B78" s="25"/>
      <c r="C78" s="107"/>
      <c r="D78" s="107">
        <v>810</v>
      </c>
      <c r="E78" s="107">
        <v>810</v>
      </c>
      <c r="F78" s="103">
        <f t="shared" si="3"/>
        <v>100</v>
      </c>
    </row>
    <row r="79" spans="1:6" ht="12.75">
      <c r="A79" s="14" t="s">
        <v>127</v>
      </c>
      <c r="B79" s="25"/>
      <c r="C79" s="107">
        <v>10810</v>
      </c>
      <c r="D79" s="107">
        <v>10000</v>
      </c>
      <c r="E79" s="107">
        <v>19500</v>
      </c>
      <c r="F79" s="103">
        <f t="shared" si="3"/>
        <v>195</v>
      </c>
    </row>
    <row r="80" spans="1:6" ht="12.75">
      <c r="A80" s="118" t="s">
        <v>364</v>
      </c>
      <c r="B80" s="55"/>
      <c r="C80" s="111"/>
      <c r="D80" s="111"/>
      <c r="E80" s="111">
        <v>21250</v>
      </c>
      <c r="F80" s="105" t="s">
        <v>128</v>
      </c>
    </row>
    <row r="81" spans="1:6" ht="12.75">
      <c r="A81" s="14" t="s">
        <v>123</v>
      </c>
      <c r="B81" s="25"/>
      <c r="C81" s="109"/>
      <c r="D81" s="107">
        <v>2386</v>
      </c>
      <c r="E81" s="107">
        <v>4363.9</v>
      </c>
      <c r="F81" s="103">
        <f t="shared" si="3"/>
        <v>182.89606035205364</v>
      </c>
    </row>
    <row r="82" spans="1:6" ht="12.75" hidden="1">
      <c r="A82" s="14" t="s">
        <v>135</v>
      </c>
      <c r="B82" s="25"/>
      <c r="C82" s="109"/>
      <c r="D82" s="107"/>
      <c r="E82" s="107"/>
      <c r="F82" s="103" t="e">
        <f t="shared" si="3"/>
        <v>#DIV/0!</v>
      </c>
    </row>
    <row r="83" spans="1:6" ht="12.75">
      <c r="A83" s="119" t="s">
        <v>171</v>
      </c>
      <c r="B83" s="41"/>
      <c r="C83" s="120">
        <f>C84</f>
        <v>0</v>
      </c>
      <c r="D83" s="120">
        <f>D84</f>
        <v>74.4</v>
      </c>
      <c r="E83" s="120">
        <f>E84</f>
        <v>90</v>
      </c>
      <c r="F83" s="114">
        <f>E83/D83*100</f>
        <v>120.96774193548386</v>
      </c>
    </row>
    <row r="84" spans="1:6" ht="12.75">
      <c r="A84" s="14" t="s">
        <v>168</v>
      </c>
      <c r="B84" s="25"/>
      <c r="C84" s="107"/>
      <c r="D84" s="110">
        <v>74.4</v>
      </c>
      <c r="E84" s="107">
        <v>90</v>
      </c>
      <c r="F84" s="103">
        <f>E84/D84*100</f>
        <v>120.96774193548386</v>
      </c>
    </row>
    <row r="85" spans="1:6" ht="12.75">
      <c r="A85" s="15" t="s">
        <v>162</v>
      </c>
      <c r="B85" s="37"/>
      <c r="C85" s="110">
        <f>C86+C88</f>
        <v>0</v>
      </c>
      <c r="D85" s="110">
        <f>D86+D88</f>
        <v>3110.3</v>
      </c>
      <c r="E85" s="110">
        <f>E86+E88+E87</f>
        <v>9954.3</v>
      </c>
      <c r="F85" s="103">
        <f>E85/D85*100</f>
        <v>320.04308266083655</v>
      </c>
    </row>
    <row r="86" spans="1:6" ht="12.75">
      <c r="A86" s="14" t="s">
        <v>163</v>
      </c>
      <c r="B86" s="25"/>
      <c r="C86" s="107"/>
      <c r="D86" s="110">
        <v>2000</v>
      </c>
      <c r="E86" s="107">
        <v>3000</v>
      </c>
      <c r="F86" s="103">
        <f>E86/D86*100</f>
        <v>150</v>
      </c>
    </row>
    <row r="87" spans="1:6" ht="12.75">
      <c r="A87" s="14" t="s">
        <v>130</v>
      </c>
      <c r="B87" s="25"/>
      <c r="C87" s="107"/>
      <c r="D87" s="107"/>
      <c r="E87" s="107">
        <v>4140.2</v>
      </c>
      <c r="F87" s="105" t="s">
        <v>128</v>
      </c>
    </row>
    <row r="88" spans="1:6" ht="12.75">
      <c r="A88" s="14" t="s">
        <v>123</v>
      </c>
      <c r="B88" s="25"/>
      <c r="C88" s="110"/>
      <c r="D88" s="110">
        <v>1110.3</v>
      </c>
      <c r="E88" s="107">
        <v>2814.1</v>
      </c>
      <c r="F88" s="103">
        <f>E88/D88*100</f>
        <v>253.45402143564803</v>
      </c>
    </row>
    <row r="89" spans="1:6" ht="12.75">
      <c r="A89" s="15" t="s">
        <v>147</v>
      </c>
      <c r="B89" s="37"/>
      <c r="C89" s="88">
        <f>SUM(C90:C92)</f>
        <v>0</v>
      </c>
      <c r="D89" s="88">
        <f>SUM(D90:D92)</f>
        <v>2811.1</v>
      </c>
      <c r="E89" s="88">
        <f>SUM(E90:E92)</f>
        <v>5278.5</v>
      </c>
      <c r="F89" s="103">
        <f>E89/D89*100</f>
        <v>187.7734694603536</v>
      </c>
    </row>
    <row r="90" spans="1:6" ht="12.75">
      <c r="A90" s="14" t="s">
        <v>146</v>
      </c>
      <c r="B90" s="25"/>
      <c r="C90" s="88"/>
      <c r="D90" s="90"/>
      <c r="E90" s="107">
        <v>1150</v>
      </c>
      <c r="F90" s="105" t="s">
        <v>128</v>
      </c>
    </row>
    <row r="91" spans="1:6" ht="12.75" hidden="1">
      <c r="A91" s="14" t="s">
        <v>127</v>
      </c>
      <c r="B91" s="25"/>
      <c r="C91" s="88"/>
      <c r="D91" s="90"/>
      <c r="E91" s="107"/>
      <c r="F91" s="105" t="s">
        <v>128</v>
      </c>
    </row>
    <row r="92" spans="1:6" ht="12.75">
      <c r="A92" s="14" t="s">
        <v>123</v>
      </c>
      <c r="B92" s="25"/>
      <c r="C92" s="107"/>
      <c r="D92" s="107">
        <v>2811.1</v>
      </c>
      <c r="E92" s="107">
        <v>4128.5</v>
      </c>
      <c r="F92" s="103">
        <f aca="true" t="shared" si="4" ref="F92:F105">E92/D92*100</f>
        <v>146.8642168546121</v>
      </c>
    </row>
    <row r="93" spans="1:6" ht="12.75">
      <c r="A93" s="14" t="s">
        <v>126</v>
      </c>
      <c r="B93" s="25"/>
      <c r="C93" s="107">
        <f>SUM(C94:C97)</f>
        <v>41733</v>
      </c>
      <c r="D93" s="107">
        <f>SUM(D94:D97)</f>
        <v>39815.799999999996</v>
      </c>
      <c r="E93" s="107">
        <f>SUM(E94:E97)</f>
        <v>39842.1</v>
      </c>
      <c r="F93" s="103">
        <f t="shared" si="4"/>
        <v>100.06605417949659</v>
      </c>
    </row>
    <row r="94" spans="1:6" ht="12.75">
      <c r="A94" s="14" t="s">
        <v>125</v>
      </c>
      <c r="B94" s="25"/>
      <c r="C94" s="89">
        <v>41733</v>
      </c>
      <c r="D94" s="107">
        <v>39564.4</v>
      </c>
      <c r="E94" s="107">
        <v>39552.1</v>
      </c>
      <c r="F94" s="103">
        <f t="shared" si="4"/>
        <v>99.96891144564304</v>
      </c>
    </row>
    <row r="95" spans="1:6" ht="12.75">
      <c r="A95" s="14" t="s">
        <v>127</v>
      </c>
      <c r="B95" s="25"/>
      <c r="C95" s="89"/>
      <c r="D95" s="107">
        <v>248.2</v>
      </c>
      <c r="E95" s="107">
        <f>248.2+12.9</f>
        <v>261.09999999999997</v>
      </c>
      <c r="F95" s="103">
        <f t="shared" si="4"/>
        <v>105.19742143432715</v>
      </c>
    </row>
    <row r="96" spans="1:6" ht="12.75" hidden="1">
      <c r="A96" s="14" t="s">
        <v>135</v>
      </c>
      <c r="B96" s="25"/>
      <c r="C96" s="89"/>
      <c r="D96" s="107"/>
      <c r="E96" s="107"/>
      <c r="F96" s="105" t="s">
        <v>128</v>
      </c>
    </row>
    <row r="97" spans="1:6" ht="12.75">
      <c r="A97" s="14" t="s">
        <v>123</v>
      </c>
      <c r="B97" s="25"/>
      <c r="C97" s="89"/>
      <c r="D97" s="107">
        <v>3.2</v>
      </c>
      <c r="E97" s="107">
        <f>41.8-12.9</f>
        <v>28.9</v>
      </c>
      <c r="F97" s="103">
        <f t="shared" si="4"/>
        <v>903.1249999999998</v>
      </c>
    </row>
    <row r="98" spans="1:6" ht="12.75">
      <c r="A98" s="14" t="s">
        <v>129</v>
      </c>
      <c r="B98" s="25"/>
      <c r="C98" s="89">
        <f>SUM(C99:C103)</f>
        <v>43241.4</v>
      </c>
      <c r="D98" s="89">
        <f>SUM(D99:D103)</f>
        <v>42709.4</v>
      </c>
      <c r="E98" s="89">
        <f>SUM(E99:E103)</f>
        <v>42821.7</v>
      </c>
      <c r="F98" s="103">
        <f t="shared" si="4"/>
        <v>100.2629397743822</v>
      </c>
    </row>
    <row r="99" spans="1:6" ht="12.75">
      <c r="A99" s="14" t="s">
        <v>125</v>
      </c>
      <c r="B99" s="25"/>
      <c r="C99" s="89">
        <v>21684</v>
      </c>
      <c r="D99" s="107">
        <v>21152</v>
      </c>
      <c r="E99" s="107">
        <v>21152</v>
      </c>
      <c r="F99" s="103">
        <f t="shared" si="4"/>
        <v>100</v>
      </c>
    </row>
    <row r="100" spans="1:6" ht="12.75" hidden="1">
      <c r="A100" s="14" t="s">
        <v>127</v>
      </c>
      <c r="B100" s="25"/>
      <c r="C100" s="89"/>
      <c r="D100" s="107"/>
      <c r="E100" s="107"/>
      <c r="F100" s="105" t="s">
        <v>128</v>
      </c>
    </row>
    <row r="101" spans="1:6" ht="12.75">
      <c r="A101" s="14" t="s">
        <v>130</v>
      </c>
      <c r="B101" s="25"/>
      <c r="C101" s="89">
        <v>21557.4</v>
      </c>
      <c r="D101" s="107">
        <v>21557.4</v>
      </c>
      <c r="E101" s="107">
        <v>21441</v>
      </c>
      <c r="F101" s="103">
        <f t="shared" si="4"/>
        <v>99.46004620223218</v>
      </c>
    </row>
    <row r="102" spans="1:6" ht="12.75" hidden="1">
      <c r="A102" s="14" t="s">
        <v>135</v>
      </c>
      <c r="B102" s="25"/>
      <c r="C102" s="89"/>
      <c r="D102" s="107"/>
      <c r="E102" s="107"/>
      <c r="F102" s="103" t="e">
        <f t="shared" si="4"/>
        <v>#DIV/0!</v>
      </c>
    </row>
    <row r="103" spans="1:6" ht="12.75">
      <c r="A103" s="14" t="s">
        <v>123</v>
      </c>
      <c r="B103" s="25"/>
      <c r="C103" s="89"/>
      <c r="D103" s="107"/>
      <c r="E103" s="107">
        <v>228.7</v>
      </c>
      <c r="F103" s="105" t="s">
        <v>128</v>
      </c>
    </row>
    <row r="104" spans="1:6" ht="12.75">
      <c r="A104" s="14" t="s">
        <v>131</v>
      </c>
      <c r="B104" s="25"/>
      <c r="C104" s="89">
        <f>SUM(C105:C108)</f>
        <v>13408.5</v>
      </c>
      <c r="D104" s="89">
        <f>SUM(D105:D108)</f>
        <v>13408.5</v>
      </c>
      <c r="E104" s="89">
        <f>SUM(E105:E108)</f>
        <v>13488.800000000001</v>
      </c>
      <c r="F104" s="103">
        <f t="shared" si="4"/>
        <v>100.5988738486781</v>
      </c>
    </row>
    <row r="105" spans="1:6" ht="12.75">
      <c r="A105" s="14" t="s">
        <v>125</v>
      </c>
      <c r="B105" s="25"/>
      <c r="C105" s="89">
        <v>13408.5</v>
      </c>
      <c r="D105" s="107">
        <v>13408.5</v>
      </c>
      <c r="E105" s="107">
        <v>13443.1</v>
      </c>
      <c r="F105" s="103">
        <f t="shared" si="4"/>
        <v>100.25804526979157</v>
      </c>
    </row>
    <row r="106" spans="1:6" ht="12.75">
      <c r="A106" s="14" t="s">
        <v>127</v>
      </c>
      <c r="B106" s="25"/>
      <c r="C106" s="89"/>
      <c r="D106" s="107"/>
      <c r="E106" s="107">
        <v>19.5</v>
      </c>
      <c r="F106" s="105" t="s">
        <v>128</v>
      </c>
    </row>
    <row r="107" spans="1:6" ht="12.75" hidden="1">
      <c r="A107" s="14" t="s">
        <v>135</v>
      </c>
      <c r="B107" s="25"/>
      <c r="C107" s="89"/>
      <c r="D107" s="107"/>
      <c r="E107" s="107"/>
      <c r="F107" s="105" t="s">
        <v>128</v>
      </c>
    </row>
    <row r="108" spans="1:6" ht="12.75">
      <c r="A108" s="14" t="s">
        <v>123</v>
      </c>
      <c r="B108" s="25"/>
      <c r="C108" s="89"/>
      <c r="D108" s="107"/>
      <c r="E108" s="107">
        <v>26.2</v>
      </c>
      <c r="F108" s="105" t="s">
        <v>128</v>
      </c>
    </row>
    <row r="109" spans="1:6" ht="12.75">
      <c r="A109" s="14" t="s">
        <v>132</v>
      </c>
      <c r="B109" s="25"/>
      <c r="C109" s="107">
        <f>C110+C111</f>
        <v>0</v>
      </c>
      <c r="D109" s="107">
        <f>D110+D111</f>
        <v>0</v>
      </c>
      <c r="E109" s="107">
        <f>E110+E111</f>
        <v>1203.7</v>
      </c>
      <c r="F109" s="105" t="s">
        <v>128</v>
      </c>
    </row>
    <row r="110" spans="1:6" ht="12.75">
      <c r="A110" s="14" t="s">
        <v>222</v>
      </c>
      <c r="B110" s="25"/>
      <c r="C110" s="89"/>
      <c r="D110" s="107"/>
      <c r="E110" s="107">
        <v>1063.7</v>
      </c>
      <c r="F110" s="105" t="s">
        <v>128</v>
      </c>
    </row>
    <row r="111" spans="1:6" ht="12.75">
      <c r="A111" s="14" t="s">
        <v>223</v>
      </c>
      <c r="B111" s="25"/>
      <c r="C111" s="89"/>
      <c r="D111" s="107"/>
      <c r="E111" s="107">
        <v>140</v>
      </c>
      <c r="F111" s="105" t="s">
        <v>128</v>
      </c>
    </row>
    <row r="112" spans="1:6" ht="12.75">
      <c r="A112" s="14" t="s">
        <v>169</v>
      </c>
      <c r="B112" s="25"/>
      <c r="C112" s="89">
        <f>C113</f>
        <v>0</v>
      </c>
      <c r="D112" s="89">
        <f>D113</f>
        <v>0</v>
      </c>
      <c r="E112" s="89">
        <f>E113</f>
        <v>250.2</v>
      </c>
      <c r="F112" s="105" t="s">
        <v>128</v>
      </c>
    </row>
    <row r="113" spans="1:6" ht="12.75">
      <c r="A113" s="14" t="s">
        <v>168</v>
      </c>
      <c r="B113" s="25"/>
      <c r="C113" s="89"/>
      <c r="D113" s="107"/>
      <c r="E113" s="107">
        <v>250.2</v>
      </c>
      <c r="F113" s="105" t="s">
        <v>128</v>
      </c>
    </row>
    <row r="114" spans="1:6" ht="12.75">
      <c r="A114" s="14" t="s">
        <v>134</v>
      </c>
      <c r="B114" s="25"/>
      <c r="C114" s="89">
        <f>SUM(C115:C118)</f>
        <v>37416</v>
      </c>
      <c r="D114" s="89">
        <f>SUM(D115:D118)</f>
        <v>34645.3</v>
      </c>
      <c r="E114" s="89">
        <f>SUM(E115:E118)</f>
        <v>34784.1</v>
      </c>
      <c r="F114" s="103">
        <f aca="true" t="shared" si="5" ref="F114:F120">E114/D114*100</f>
        <v>100.40063154309532</v>
      </c>
    </row>
    <row r="115" spans="1:6" ht="12.75">
      <c r="A115" s="14" t="s">
        <v>125</v>
      </c>
      <c r="B115" s="25"/>
      <c r="C115" s="89">
        <v>37416</v>
      </c>
      <c r="D115" s="107">
        <v>34636</v>
      </c>
      <c r="E115" s="107">
        <v>34636</v>
      </c>
      <c r="F115" s="103">
        <f t="shared" si="5"/>
        <v>100</v>
      </c>
    </row>
    <row r="116" spans="1:6" ht="12.75" hidden="1">
      <c r="A116" s="14" t="s">
        <v>127</v>
      </c>
      <c r="B116" s="25"/>
      <c r="C116" s="89"/>
      <c r="D116" s="107"/>
      <c r="E116" s="107"/>
      <c r="F116" s="103" t="e">
        <f t="shared" si="5"/>
        <v>#DIV/0!</v>
      </c>
    </row>
    <row r="117" spans="1:6" ht="12.75">
      <c r="A117" s="14" t="s">
        <v>167</v>
      </c>
      <c r="B117" s="25"/>
      <c r="C117" s="89"/>
      <c r="D117" s="107">
        <v>9.3</v>
      </c>
      <c r="E117" s="107">
        <v>148.1</v>
      </c>
      <c r="F117" s="103">
        <f t="shared" si="5"/>
        <v>1592.4731182795697</v>
      </c>
    </row>
    <row r="118" spans="1:6" ht="12.75" hidden="1">
      <c r="A118" s="14" t="s">
        <v>135</v>
      </c>
      <c r="B118" s="25"/>
      <c r="C118" s="89"/>
      <c r="D118" s="107"/>
      <c r="E118" s="107"/>
      <c r="F118" s="103" t="e">
        <f t="shared" si="5"/>
        <v>#DIV/0!</v>
      </c>
    </row>
    <row r="119" spans="1:6" ht="12.75">
      <c r="A119" s="14" t="s">
        <v>170</v>
      </c>
      <c r="B119" s="25"/>
      <c r="C119" s="89">
        <f>C120+C121</f>
        <v>0</v>
      </c>
      <c r="D119" s="89">
        <f>D120+D121</f>
        <v>105.1</v>
      </c>
      <c r="E119" s="89">
        <f>E120+E121</f>
        <v>2261.9</v>
      </c>
      <c r="F119" s="103">
        <f t="shared" si="5"/>
        <v>2152.1408182683163</v>
      </c>
    </row>
    <row r="120" spans="1:6" ht="12.75">
      <c r="A120" s="14" t="s">
        <v>168</v>
      </c>
      <c r="B120" s="25"/>
      <c r="C120" s="89"/>
      <c r="D120" s="107">
        <v>105.1</v>
      </c>
      <c r="E120" s="107">
        <v>871</v>
      </c>
      <c r="F120" s="103">
        <f t="shared" si="5"/>
        <v>828.7345385347288</v>
      </c>
    </row>
    <row r="121" spans="1:6" ht="12.75">
      <c r="A121" s="14" t="s">
        <v>135</v>
      </c>
      <c r="B121" s="25"/>
      <c r="C121" s="89"/>
      <c r="D121" s="107"/>
      <c r="E121" s="107">
        <v>1390.9</v>
      </c>
      <c r="F121" s="105" t="s">
        <v>128</v>
      </c>
    </row>
    <row r="122" spans="1:6" ht="12.75">
      <c r="A122" s="14" t="s">
        <v>136</v>
      </c>
      <c r="B122" s="25"/>
      <c r="C122" s="89">
        <f>C123+C125+C124</f>
        <v>4000</v>
      </c>
      <c r="D122" s="89">
        <f>D123+D125+D124</f>
        <v>10000</v>
      </c>
      <c r="E122" s="89">
        <f>E123+E125+E124</f>
        <v>13171.3</v>
      </c>
      <c r="F122" s="103">
        <f aca="true" t="shared" si="6" ref="F122:F127">E122/D122*100</f>
        <v>131.713</v>
      </c>
    </row>
    <row r="123" spans="1:6" ht="12.75">
      <c r="A123" s="14" t="s">
        <v>137</v>
      </c>
      <c r="B123" s="25"/>
      <c r="C123" s="89">
        <v>4000</v>
      </c>
      <c r="D123" s="107">
        <v>4000</v>
      </c>
      <c r="E123" s="107">
        <v>5219.5</v>
      </c>
      <c r="F123" s="103">
        <f t="shared" si="6"/>
        <v>130.4875</v>
      </c>
    </row>
    <row r="124" spans="1:6" ht="12.75">
      <c r="A124" s="14" t="s">
        <v>361</v>
      </c>
      <c r="B124" s="25"/>
      <c r="C124" s="89"/>
      <c r="D124" s="107"/>
      <c r="E124" s="107">
        <v>900</v>
      </c>
      <c r="F124" s="105" t="s">
        <v>128</v>
      </c>
    </row>
    <row r="125" spans="1:6" ht="12.75">
      <c r="A125" s="14" t="s">
        <v>164</v>
      </c>
      <c r="B125" s="25"/>
      <c r="C125" s="89"/>
      <c r="D125" s="107">
        <v>6000</v>
      </c>
      <c r="E125" s="111">
        <v>7051.8</v>
      </c>
      <c r="F125" s="103">
        <f t="shared" si="6"/>
        <v>117.53</v>
      </c>
    </row>
    <row r="126" spans="1:6" ht="12.75">
      <c r="A126" s="12" t="s">
        <v>61</v>
      </c>
      <c r="B126" s="39"/>
      <c r="C126" s="20">
        <f>SUM(C127:C133)</f>
        <v>18706.6</v>
      </c>
      <c r="D126" s="20">
        <f>SUM(D127:D133)</f>
        <v>41352.8</v>
      </c>
      <c r="E126" s="20">
        <f>SUM(E127:E133)</f>
        <v>48271.8</v>
      </c>
      <c r="F126" s="106">
        <f t="shared" si="6"/>
        <v>116.73163606817434</v>
      </c>
    </row>
    <row r="127" spans="1:6" ht="12.75">
      <c r="A127" s="11" t="s">
        <v>138</v>
      </c>
      <c r="B127" s="87"/>
      <c r="C127" s="89">
        <v>18706.6</v>
      </c>
      <c r="D127" s="107">
        <v>35138.8</v>
      </c>
      <c r="E127" s="107">
        <v>35551</v>
      </c>
      <c r="F127" s="103">
        <f t="shared" si="6"/>
        <v>101.17306225596776</v>
      </c>
    </row>
    <row r="128" spans="1:6" ht="12.75" hidden="1">
      <c r="A128" s="11" t="s">
        <v>145</v>
      </c>
      <c r="B128" s="87"/>
      <c r="C128" s="89"/>
      <c r="D128" s="107"/>
      <c r="E128" s="107"/>
      <c r="F128" s="105" t="s">
        <v>128</v>
      </c>
    </row>
    <row r="129" spans="1:6" ht="12.75">
      <c r="A129" s="11" t="s">
        <v>155</v>
      </c>
      <c r="B129" s="87"/>
      <c r="C129" s="89"/>
      <c r="D129" s="107"/>
      <c r="E129" s="107">
        <v>53</v>
      </c>
      <c r="F129" s="105" t="s">
        <v>128</v>
      </c>
    </row>
    <row r="130" spans="1:6" ht="12.75">
      <c r="A130" s="11" t="s">
        <v>139</v>
      </c>
      <c r="B130" s="87"/>
      <c r="C130" s="89"/>
      <c r="D130" s="107">
        <v>3514</v>
      </c>
      <c r="E130" s="107">
        <v>8995.6</v>
      </c>
      <c r="F130" s="103">
        <f>E130/D130*100</f>
        <v>255.99317017643713</v>
      </c>
    </row>
    <row r="131" spans="1:6" ht="12.75" customHeight="1">
      <c r="A131" s="11" t="s">
        <v>140</v>
      </c>
      <c r="B131" s="87"/>
      <c r="C131" s="89"/>
      <c r="D131" s="107">
        <v>2700</v>
      </c>
      <c r="E131" s="107">
        <v>3278.3</v>
      </c>
      <c r="F131" s="103">
        <f>E131/D131*100</f>
        <v>121.41851851851852</v>
      </c>
    </row>
    <row r="132" spans="1:6" ht="12.75" customHeight="1" hidden="1">
      <c r="A132" s="14" t="s">
        <v>145</v>
      </c>
      <c r="B132" s="25"/>
      <c r="C132" s="89"/>
      <c r="D132" s="107"/>
      <c r="E132" s="107"/>
      <c r="F132" s="105" t="s">
        <v>128</v>
      </c>
    </row>
    <row r="133" spans="1:6" ht="12.75" customHeight="1">
      <c r="A133" s="14" t="s">
        <v>363</v>
      </c>
      <c r="B133" s="25"/>
      <c r="C133" s="89"/>
      <c r="D133" s="107"/>
      <c r="E133" s="107">
        <v>393.9</v>
      </c>
      <c r="F133" s="105" t="s">
        <v>128</v>
      </c>
    </row>
    <row r="134" spans="1:6" ht="12.75" customHeight="1" thickBot="1">
      <c r="A134" s="12" t="s">
        <v>49</v>
      </c>
      <c r="B134" s="39"/>
      <c r="C134" s="29"/>
      <c r="D134" s="29">
        <v>11411.5</v>
      </c>
      <c r="E134" s="29">
        <v>15477.5</v>
      </c>
      <c r="F134" s="106">
        <f>E134/D134*100</f>
        <v>135.6307233930684</v>
      </c>
    </row>
    <row r="135" spans="1:7" ht="24.75" customHeight="1" thickBot="1">
      <c r="A135" s="16" t="s">
        <v>2</v>
      </c>
      <c r="B135" s="94"/>
      <c r="C135" s="95">
        <f>C9+C13+C134+C47+C12+C42+C64+C70+C126</f>
        <v>3334394.5</v>
      </c>
      <c r="D135" s="95">
        <f>D9+D13+D134+D47+D12+D42+D64+D70+D126</f>
        <v>8885770.4</v>
      </c>
      <c r="E135" s="95">
        <f>E9+E13+E134+E47+E12+E42+E64+E70+E126</f>
        <v>9037971.700000001</v>
      </c>
      <c r="F135" s="95">
        <f>E135/D135*100</f>
        <v>101.71286554962077</v>
      </c>
      <c r="G135" s="6"/>
    </row>
    <row r="136" spans="1:6" ht="18" customHeight="1">
      <c r="A136" s="9" t="s">
        <v>5</v>
      </c>
      <c r="B136" s="19"/>
      <c r="C136" s="20"/>
      <c r="D136" s="20"/>
      <c r="E136" s="112"/>
      <c r="F136" s="113"/>
    </row>
    <row r="137" spans="1:6" ht="15.75" customHeight="1">
      <c r="A137" s="9" t="s">
        <v>12</v>
      </c>
      <c r="B137" s="19"/>
      <c r="C137" s="20">
        <f>C138+C151</f>
        <v>38874</v>
      </c>
      <c r="D137" s="20">
        <f>D138+D151</f>
        <v>75744.8</v>
      </c>
      <c r="E137" s="20">
        <f>E138+E151</f>
        <v>65470.700000000004</v>
      </c>
      <c r="F137" s="103">
        <f>E137/D137*100</f>
        <v>86.4359005502688</v>
      </c>
    </row>
    <row r="138" spans="1:6" ht="12.75">
      <c r="A138" s="17" t="s">
        <v>32</v>
      </c>
      <c r="B138" s="21"/>
      <c r="C138" s="22">
        <f>SUM(C140:C150)</f>
        <v>38874</v>
      </c>
      <c r="D138" s="22">
        <f>SUM(D140:D150)</f>
        <v>75694.8</v>
      </c>
      <c r="E138" s="22">
        <f>SUM(E140:E150)</f>
        <v>65420.700000000004</v>
      </c>
      <c r="F138" s="103">
        <f aca="true" t="shared" si="7" ref="F138:F201">E138/D138*100</f>
        <v>86.42694082024128</v>
      </c>
    </row>
    <row r="139" spans="1:6" ht="12.75">
      <c r="A139" s="13" t="s">
        <v>1</v>
      </c>
      <c r="B139" s="23"/>
      <c r="C139" s="24"/>
      <c r="D139" s="24"/>
      <c r="E139" s="98"/>
      <c r="F139" s="103"/>
    </row>
    <row r="140" spans="1:6" ht="12.75">
      <c r="A140" s="14" t="s">
        <v>185</v>
      </c>
      <c r="B140" s="25"/>
      <c r="C140" s="24">
        <v>17328</v>
      </c>
      <c r="D140" s="24">
        <v>17328</v>
      </c>
      <c r="E140" s="98">
        <v>13814.6</v>
      </c>
      <c r="F140" s="103">
        <f t="shared" si="7"/>
        <v>79.72414589104339</v>
      </c>
    </row>
    <row r="141" spans="1:6" ht="12.75">
      <c r="A141" s="14" t="s">
        <v>6</v>
      </c>
      <c r="B141" s="25"/>
      <c r="C141" s="24">
        <v>4446</v>
      </c>
      <c r="D141" s="24">
        <v>4446</v>
      </c>
      <c r="E141" s="98">
        <v>3043.3</v>
      </c>
      <c r="F141" s="103">
        <f t="shared" si="7"/>
        <v>68.45029239766083</v>
      </c>
    </row>
    <row r="142" spans="1:6" ht="12.75">
      <c r="A142" s="14" t="s">
        <v>7</v>
      </c>
      <c r="B142" s="25"/>
      <c r="C142" s="24">
        <v>1300</v>
      </c>
      <c r="D142" s="24">
        <v>1300</v>
      </c>
      <c r="E142" s="98">
        <v>957.5</v>
      </c>
      <c r="F142" s="103">
        <f t="shared" si="7"/>
        <v>73.65384615384616</v>
      </c>
    </row>
    <row r="143" spans="1:6" ht="12.75" hidden="1">
      <c r="A143" s="14" t="s">
        <v>233</v>
      </c>
      <c r="B143" s="25"/>
      <c r="C143" s="24"/>
      <c r="D143" s="24"/>
      <c r="E143" s="98"/>
      <c r="F143" s="103" t="e">
        <f t="shared" si="7"/>
        <v>#DIV/0!</v>
      </c>
    </row>
    <row r="144" spans="1:6" ht="12.75">
      <c r="A144" s="14" t="s">
        <v>186</v>
      </c>
      <c r="B144" s="25"/>
      <c r="C144" s="24"/>
      <c r="D144" s="24">
        <v>1000</v>
      </c>
      <c r="E144" s="98">
        <v>1000</v>
      </c>
      <c r="F144" s="103">
        <f t="shared" si="7"/>
        <v>100</v>
      </c>
    </row>
    <row r="145" spans="1:6" ht="12.75">
      <c r="A145" s="14" t="s">
        <v>234</v>
      </c>
      <c r="B145" s="25">
        <v>6001</v>
      </c>
      <c r="C145" s="24"/>
      <c r="D145" s="24">
        <v>500</v>
      </c>
      <c r="E145" s="98">
        <v>499.5</v>
      </c>
      <c r="F145" s="103">
        <f t="shared" si="7"/>
        <v>99.9</v>
      </c>
    </row>
    <row r="146" spans="1:6" ht="12.75">
      <c r="A146" s="14" t="s">
        <v>8</v>
      </c>
      <c r="B146" s="25"/>
      <c r="C146" s="24">
        <v>7700</v>
      </c>
      <c r="D146" s="24">
        <v>9395.4</v>
      </c>
      <c r="E146" s="98">
        <v>7266.7</v>
      </c>
      <c r="F146" s="103">
        <f t="shared" si="7"/>
        <v>77.34316793324393</v>
      </c>
    </row>
    <row r="147" spans="1:6" ht="12.75">
      <c r="A147" s="14" t="s">
        <v>174</v>
      </c>
      <c r="B147" s="25"/>
      <c r="C147" s="24"/>
      <c r="D147" s="24">
        <v>475.4</v>
      </c>
      <c r="E147" s="98">
        <v>430</v>
      </c>
      <c r="F147" s="103">
        <f t="shared" si="7"/>
        <v>90.45014724442575</v>
      </c>
    </row>
    <row r="148" spans="1:6" ht="12.75">
      <c r="A148" s="14" t="s">
        <v>235</v>
      </c>
      <c r="B148" s="25">
        <v>98011</v>
      </c>
      <c r="C148" s="24"/>
      <c r="D148" s="24">
        <v>30000</v>
      </c>
      <c r="E148" s="98">
        <v>27617.5</v>
      </c>
      <c r="F148" s="103">
        <f t="shared" si="7"/>
        <v>92.05833333333334</v>
      </c>
    </row>
    <row r="149" spans="1:6" ht="12.75">
      <c r="A149" s="14" t="s">
        <v>26</v>
      </c>
      <c r="B149" s="25"/>
      <c r="C149" s="24">
        <v>500</v>
      </c>
      <c r="D149" s="24">
        <v>2500</v>
      </c>
      <c r="E149" s="98">
        <v>2093.6</v>
      </c>
      <c r="F149" s="103">
        <f t="shared" si="7"/>
        <v>83.744</v>
      </c>
    </row>
    <row r="150" spans="1:6" ht="12.75">
      <c r="A150" s="14" t="s">
        <v>9</v>
      </c>
      <c r="B150" s="25"/>
      <c r="C150" s="24">
        <v>7600</v>
      </c>
      <c r="D150" s="24">
        <v>8750</v>
      </c>
      <c r="E150" s="98">
        <v>8698</v>
      </c>
      <c r="F150" s="103">
        <f t="shared" si="7"/>
        <v>99.40571428571428</v>
      </c>
    </row>
    <row r="151" spans="1:6" ht="12.75">
      <c r="A151" s="18" t="s">
        <v>33</v>
      </c>
      <c r="B151" s="26"/>
      <c r="C151" s="27">
        <f>SUM(C153:C156)</f>
        <v>0</v>
      </c>
      <c r="D151" s="27">
        <f>SUM(D153:D156)</f>
        <v>50</v>
      </c>
      <c r="E151" s="27">
        <f>SUM(E153:E156)</f>
        <v>50</v>
      </c>
      <c r="F151" s="103">
        <f t="shared" si="7"/>
        <v>100</v>
      </c>
    </row>
    <row r="152" spans="1:6" ht="12.75">
      <c r="A152" s="10" t="s">
        <v>1</v>
      </c>
      <c r="B152" s="28"/>
      <c r="C152" s="29"/>
      <c r="D152" s="29"/>
      <c r="E152" s="98"/>
      <c r="F152" s="103"/>
    </row>
    <row r="153" spans="1:6" ht="12.75" hidden="1">
      <c r="A153" s="14" t="s">
        <v>187</v>
      </c>
      <c r="B153" s="25"/>
      <c r="C153" s="24"/>
      <c r="D153" s="24"/>
      <c r="E153" s="98"/>
      <c r="F153" s="103" t="e">
        <f t="shared" si="7"/>
        <v>#DIV/0!</v>
      </c>
    </row>
    <row r="154" spans="1:6" ht="12.75" hidden="1">
      <c r="A154" s="14" t="s">
        <v>236</v>
      </c>
      <c r="B154" s="25"/>
      <c r="C154" s="24"/>
      <c r="D154" s="24"/>
      <c r="E154" s="98"/>
      <c r="F154" s="103" t="e">
        <f t="shared" si="7"/>
        <v>#DIV/0!</v>
      </c>
    </row>
    <row r="155" spans="1:6" ht="12.75">
      <c r="A155" s="30" t="s">
        <v>9</v>
      </c>
      <c r="B155" s="30"/>
      <c r="C155" s="31"/>
      <c r="D155" s="31">
        <v>50</v>
      </c>
      <c r="E155" s="99">
        <v>50</v>
      </c>
      <c r="F155" s="114">
        <f t="shared" si="7"/>
        <v>100</v>
      </c>
    </row>
    <row r="156" spans="1:6" ht="12.75" hidden="1">
      <c r="A156" s="30" t="s">
        <v>36</v>
      </c>
      <c r="B156" s="30"/>
      <c r="C156" s="31"/>
      <c r="D156" s="31"/>
      <c r="E156" s="98"/>
      <c r="F156" s="103" t="e">
        <f t="shared" si="7"/>
        <v>#DIV/0!</v>
      </c>
    </row>
    <row r="157" spans="1:6" ht="12.75">
      <c r="A157" s="19" t="s">
        <v>13</v>
      </c>
      <c r="B157" s="19"/>
      <c r="C157" s="20">
        <f>C158+C179</f>
        <v>288001.2</v>
      </c>
      <c r="D157" s="20">
        <f>D158+D179</f>
        <v>335019.39999999997</v>
      </c>
      <c r="E157" s="20">
        <f>E158+E179</f>
        <v>304193.80000000005</v>
      </c>
      <c r="F157" s="103">
        <f t="shared" si="7"/>
        <v>90.79886120027678</v>
      </c>
    </row>
    <row r="158" spans="1:6" ht="12.75">
      <c r="A158" s="21" t="s">
        <v>32</v>
      </c>
      <c r="B158" s="21"/>
      <c r="C158" s="22">
        <f>SUM(C160:C178)</f>
        <v>288001.2</v>
      </c>
      <c r="D158" s="22">
        <f>SUM(D160:D178)</f>
        <v>300710.19999999995</v>
      </c>
      <c r="E158" s="22">
        <f>SUM(E160:E178)</f>
        <v>271004.60000000003</v>
      </c>
      <c r="F158" s="103">
        <f t="shared" si="7"/>
        <v>90.12151899070935</v>
      </c>
    </row>
    <row r="159" spans="1:6" ht="12.75">
      <c r="A159" s="23" t="s">
        <v>1</v>
      </c>
      <c r="B159" s="23"/>
      <c r="C159" s="24"/>
      <c r="D159" s="24"/>
      <c r="E159" s="98"/>
      <c r="F159" s="103"/>
    </row>
    <row r="160" spans="1:6" ht="12.75">
      <c r="A160" s="32" t="s">
        <v>188</v>
      </c>
      <c r="B160" s="32"/>
      <c r="C160" s="24">
        <v>133151.3</v>
      </c>
      <c r="D160" s="24">
        <v>135824.5</v>
      </c>
      <c r="E160" s="98">
        <v>132504.2</v>
      </c>
      <c r="F160" s="103">
        <f t="shared" si="7"/>
        <v>97.55544839112238</v>
      </c>
    </row>
    <row r="161" spans="1:6" ht="12.75">
      <c r="A161" s="25" t="s">
        <v>6</v>
      </c>
      <c r="B161" s="25"/>
      <c r="C161" s="24">
        <v>44406.7</v>
      </c>
      <c r="D161" s="24">
        <v>45335.5</v>
      </c>
      <c r="E161" s="98">
        <v>45125.9</v>
      </c>
      <c r="F161" s="103">
        <f t="shared" si="7"/>
        <v>99.5376691555183</v>
      </c>
    </row>
    <row r="162" spans="1:6" ht="12.75">
      <c r="A162" s="25" t="s">
        <v>10</v>
      </c>
      <c r="B162" s="25"/>
      <c r="C162" s="24">
        <v>200</v>
      </c>
      <c r="D162" s="24">
        <v>200</v>
      </c>
      <c r="E162" s="98">
        <v>157.9</v>
      </c>
      <c r="F162" s="103">
        <f t="shared" si="7"/>
        <v>78.95</v>
      </c>
    </row>
    <row r="163" spans="1:6" ht="12.75">
      <c r="A163" s="25" t="s">
        <v>8</v>
      </c>
      <c r="B163" s="25"/>
      <c r="C163" s="24">
        <v>39437.5</v>
      </c>
      <c r="D163" s="24">
        <v>42457.7</v>
      </c>
      <c r="E163" s="98">
        <v>31294.4</v>
      </c>
      <c r="F163" s="103">
        <f t="shared" si="7"/>
        <v>73.70724273806637</v>
      </c>
    </row>
    <row r="164" spans="1:6" ht="12.75">
      <c r="A164" s="25" t="s">
        <v>11</v>
      </c>
      <c r="B164" s="33" t="s">
        <v>237</v>
      </c>
      <c r="C164" s="24">
        <v>152</v>
      </c>
      <c r="D164" s="24">
        <v>152</v>
      </c>
      <c r="E164" s="98">
        <v>61.3</v>
      </c>
      <c r="F164" s="103">
        <f t="shared" si="7"/>
        <v>40.328947368421055</v>
      </c>
    </row>
    <row r="165" spans="1:6" ht="12.75">
      <c r="A165" s="25" t="s">
        <v>160</v>
      </c>
      <c r="B165" s="33" t="s">
        <v>238</v>
      </c>
      <c r="C165" s="24">
        <v>70503.7</v>
      </c>
      <c r="D165" s="24">
        <v>70503.7</v>
      </c>
      <c r="E165" s="98">
        <v>60549.6</v>
      </c>
      <c r="F165" s="103">
        <f t="shared" si="7"/>
        <v>85.8814501933941</v>
      </c>
    </row>
    <row r="166" spans="1:6" ht="12.75">
      <c r="A166" s="25" t="s">
        <v>174</v>
      </c>
      <c r="B166" s="33"/>
      <c r="C166" s="24">
        <v>150</v>
      </c>
      <c r="D166" s="24">
        <v>1488.1</v>
      </c>
      <c r="E166" s="98">
        <v>144.9</v>
      </c>
      <c r="F166" s="103">
        <f t="shared" si="7"/>
        <v>9.73724884080371</v>
      </c>
    </row>
    <row r="167" spans="1:6" ht="12.75" hidden="1">
      <c r="A167" s="25" t="s">
        <v>239</v>
      </c>
      <c r="B167" s="34">
        <v>2600</v>
      </c>
      <c r="C167" s="24"/>
      <c r="D167" s="24"/>
      <c r="E167" s="98"/>
      <c r="F167" s="103" t="e">
        <f t="shared" si="7"/>
        <v>#DIV/0!</v>
      </c>
    </row>
    <row r="168" spans="1:6" ht="12.75">
      <c r="A168" s="25" t="s">
        <v>181</v>
      </c>
      <c r="B168" s="34" t="s">
        <v>356</v>
      </c>
      <c r="C168" s="24"/>
      <c r="D168" s="24">
        <f>52.7+21.1</f>
        <v>73.80000000000001</v>
      </c>
      <c r="E168" s="98">
        <v>0</v>
      </c>
      <c r="F168" s="103">
        <f t="shared" si="7"/>
        <v>0</v>
      </c>
    </row>
    <row r="169" spans="1:6" ht="12.75" hidden="1">
      <c r="A169" s="25" t="s">
        <v>240</v>
      </c>
      <c r="B169" s="34">
        <v>1800</v>
      </c>
      <c r="C169" s="24"/>
      <c r="D169" s="24"/>
      <c r="E169" s="98"/>
      <c r="F169" s="103" t="e">
        <f t="shared" si="7"/>
        <v>#DIV/0!</v>
      </c>
    </row>
    <row r="170" spans="1:6" ht="12.75">
      <c r="A170" s="32" t="s">
        <v>182</v>
      </c>
      <c r="B170" s="35" t="s">
        <v>357</v>
      </c>
      <c r="C170" s="24"/>
      <c r="D170" s="24">
        <f>2323.9+916.2</f>
        <v>3240.1000000000004</v>
      </c>
      <c r="E170" s="98">
        <v>25.5</v>
      </c>
      <c r="F170" s="103">
        <f t="shared" si="7"/>
        <v>0.7870127465201691</v>
      </c>
    </row>
    <row r="171" spans="1:6" ht="12.75" hidden="1">
      <c r="A171" s="32" t="s">
        <v>241</v>
      </c>
      <c r="B171" s="35">
        <v>3200</v>
      </c>
      <c r="C171" s="24"/>
      <c r="D171" s="24"/>
      <c r="E171" s="98"/>
      <c r="F171" s="103" t="e">
        <f t="shared" si="7"/>
        <v>#DIV/0!</v>
      </c>
    </row>
    <row r="172" spans="1:6" ht="12.75">
      <c r="A172" s="32" t="s">
        <v>242</v>
      </c>
      <c r="B172" s="35" t="s">
        <v>358</v>
      </c>
      <c r="C172" s="24"/>
      <c r="D172" s="24">
        <f>246.6+761.1</f>
        <v>1007.7</v>
      </c>
      <c r="E172" s="98">
        <v>795.4</v>
      </c>
      <c r="F172" s="103">
        <f t="shared" si="7"/>
        <v>78.93222189143594</v>
      </c>
    </row>
    <row r="173" spans="1:6" ht="12.75" hidden="1">
      <c r="A173" s="25" t="s">
        <v>243</v>
      </c>
      <c r="B173" s="25"/>
      <c r="C173" s="24"/>
      <c r="D173" s="24"/>
      <c r="E173" s="98"/>
      <c r="F173" s="103" t="e">
        <f t="shared" si="7"/>
        <v>#DIV/0!</v>
      </c>
    </row>
    <row r="174" spans="1:6" ht="12.75">
      <c r="A174" s="25" t="s">
        <v>189</v>
      </c>
      <c r="B174" s="33">
        <v>98074</v>
      </c>
      <c r="C174" s="24"/>
      <c r="D174" s="24">
        <v>30</v>
      </c>
      <c r="E174" s="98">
        <v>8</v>
      </c>
      <c r="F174" s="103">
        <f t="shared" si="7"/>
        <v>26.666666666666668</v>
      </c>
    </row>
    <row r="175" spans="1:6" ht="12.75" hidden="1">
      <c r="A175" s="25" t="s">
        <v>190</v>
      </c>
      <c r="B175" s="33"/>
      <c r="C175" s="24"/>
      <c r="D175" s="24"/>
      <c r="E175" s="98"/>
      <c r="F175" s="103" t="e">
        <f t="shared" si="7"/>
        <v>#DIV/0!</v>
      </c>
    </row>
    <row r="176" spans="1:6" ht="12.75">
      <c r="A176" s="25" t="s">
        <v>244</v>
      </c>
      <c r="B176" s="33">
        <v>98071</v>
      </c>
      <c r="C176" s="24"/>
      <c r="D176" s="24">
        <v>100</v>
      </c>
      <c r="E176" s="98">
        <v>45.9</v>
      </c>
      <c r="F176" s="103">
        <f t="shared" si="7"/>
        <v>45.9</v>
      </c>
    </row>
    <row r="177" spans="1:6" ht="12.75">
      <c r="A177" s="25" t="s">
        <v>245</v>
      </c>
      <c r="B177" s="33">
        <v>98008</v>
      </c>
      <c r="C177" s="24"/>
      <c r="D177" s="24">
        <v>47.1</v>
      </c>
      <c r="E177" s="98">
        <v>47.1</v>
      </c>
      <c r="F177" s="103">
        <f t="shared" si="7"/>
        <v>100</v>
      </c>
    </row>
    <row r="178" spans="1:6" ht="12.75">
      <c r="A178" s="25" t="s">
        <v>191</v>
      </c>
      <c r="B178" s="34" t="s">
        <v>246</v>
      </c>
      <c r="C178" s="24"/>
      <c r="D178" s="24">
        <v>250</v>
      </c>
      <c r="E178" s="98">
        <v>244.5</v>
      </c>
      <c r="F178" s="103">
        <f t="shared" si="7"/>
        <v>97.8</v>
      </c>
    </row>
    <row r="179" spans="1:6" ht="12.75">
      <c r="A179" s="21" t="s">
        <v>33</v>
      </c>
      <c r="B179" s="21"/>
      <c r="C179" s="22">
        <f>C184+C181+C182+C183</f>
        <v>0</v>
      </c>
      <c r="D179" s="22">
        <f>D184+D181+D182+D183</f>
        <v>34309.200000000004</v>
      </c>
      <c r="E179" s="22">
        <f>E184+E181+E182+E183</f>
        <v>33189.200000000004</v>
      </c>
      <c r="F179" s="103">
        <f t="shared" si="7"/>
        <v>96.73556946824759</v>
      </c>
    </row>
    <row r="180" spans="1:6" ht="12.75">
      <c r="A180" s="23" t="s">
        <v>1</v>
      </c>
      <c r="B180" s="23"/>
      <c r="C180" s="24"/>
      <c r="D180" s="24"/>
      <c r="E180" s="98"/>
      <c r="F180" s="103"/>
    </row>
    <row r="181" spans="1:6" ht="12.75">
      <c r="A181" s="36" t="s">
        <v>36</v>
      </c>
      <c r="B181" s="36"/>
      <c r="C181" s="24"/>
      <c r="D181" s="24">
        <v>1176.3</v>
      </c>
      <c r="E181" s="98">
        <v>56.3</v>
      </c>
      <c r="F181" s="103">
        <f t="shared" si="7"/>
        <v>4.786193998129729</v>
      </c>
    </row>
    <row r="182" spans="1:6" ht="12.75" hidden="1">
      <c r="A182" s="32" t="s">
        <v>247</v>
      </c>
      <c r="B182" s="36"/>
      <c r="C182" s="24"/>
      <c r="D182" s="24"/>
      <c r="E182" s="98"/>
      <c r="F182" s="103" t="e">
        <f t="shared" si="7"/>
        <v>#DIV/0!</v>
      </c>
    </row>
    <row r="183" spans="1:6" ht="12.75" hidden="1">
      <c r="A183" s="32" t="s">
        <v>248</v>
      </c>
      <c r="B183" s="36"/>
      <c r="C183" s="24"/>
      <c r="D183" s="24"/>
      <c r="E183" s="98"/>
      <c r="F183" s="103" t="e">
        <f t="shared" si="7"/>
        <v>#DIV/0!</v>
      </c>
    </row>
    <row r="184" spans="1:6" ht="12.75">
      <c r="A184" s="30" t="s">
        <v>148</v>
      </c>
      <c r="B184" s="30"/>
      <c r="C184" s="31"/>
      <c r="D184" s="31">
        <v>33132.9</v>
      </c>
      <c r="E184" s="99">
        <v>33132.9</v>
      </c>
      <c r="F184" s="114">
        <f t="shared" si="7"/>
        <v>100</v>
      </c>
    </row>
    <row r="185" spans="1:6" ht="12.75">
      <c r="A185" s="19" t="s">
        <v>53</v>
      </c>
      <c r="B185" s="19"/>
      <c r="C185" s="20">
        <f>C186+C195</f>
        <v>108810</v>
      </c>
      <c r="D185" s="20">
        <f>D186+D195</f>
        <v>99538.3</v>
      </c>
      <c r="E185" s="20">
        <f>E186+E195</f>
        <v>68328.1</v>
      </c>
      <c r="F185" s="103">
        <f t="shared" si="7"/>
        <v>68.64503412254379</v>
      </c>
    </row>
    <row r="186" spans="1:6" ht="12.75">
      <c r="A186" s="21" t="s">
        <v>32</v>
      </c>
      <c r="B186" s="21"/>
      <c r="C186" s="22">
        <f>SUM(C188:C193)</f>
        <v>63810</v>
      </c>
      <c r="D186" s="22">
        <f>SUM(D188:D193)</f>
        <v>26023</v>
      </c>
      <c r="E186" s="22">
        <f>SUM(E188:E193)</f>
        <v>24216</v>
      </c>
      <c r="F186" s="103">
        <f t="shared" si="7"/>
        <v>93.05614264304654</v>
      </c>
    </row>
    <row r="187" spans="1:6" ht="10.5" customHeight="1">
      <c r="A187" s="23" t="s">
        <v>1</v>
      </c>
      <c r="B187" s="23"/>
      <c r="C187" s="24"/>
      <c r="D187" s="24"/>
      <c r="E187" s="98"/>
      <c r="F187" s="103"/>
    </row>
    <row r="188" spans="1:6" ht="12.75">
      <c r="A188" s="37" t="s">
        <v>249</v>
      </c>
      <c r="B188" s="37"/>
      <c r="C188" s="24">
        <v>45000</v>
      </c>
      <c r="D188" s="24"/>
      <c r="E188" s="98"/>
      <c r="F188" s="105" t="s">
        <v>359</v>
      </c>
    </row>
    <row r="189" spans="1:6" ht="12.75">
      <c r="A189" s="25" t="s">
        <v>8</v>
      </c>
      <c r="B189" s="25"/>
      <c r="C189" s="24">
        <v>18810</v>
      </c>
      <c r="D189" s="24">
        <v>15525.5</v>
      </c>
      <c r="E189" s="98">
        <v>13721.6</v>
      </c>
      <c r="F189" s="103">
        <f t="shared" si="7"/>
        <v>88.3810505297736</v>
      </c>
    </row>
    <row r="190" spans="1:6" ht="12.75">
      <c r="A190" s="25" t="s">
        <v>82</v>
      </c>
      <c r="B190" s="25"/>
      <c r="C190" s="24"/>
      <c r="D190" s="24">
        <v>2034.5</v>
      </c>
      <c r="E190" s="98">
        <v>2031.5</v>
      </c>
      <c r="F190" s="103">
        <f t="shared" si="7"/>
        <v>99.85254362251167</v>
      </c>
    </row>
    <row r="191" spans="1:6" ht="12.75">
      <c r="A191" s="25" t="s">
        <v>192</v>
      </c>
      <c r="B191" s="25">
        <v>98278</v>
      </c>
      <c r="C191" s="24"/>
      <c r="D191" s="24">
        <v>1465.9</v>
      </c>
      <c r="E191" s="98">
        <v>1465.9</v>
      </c>
      <c r="F191" s="103">
        <f t="shared" si="7"/>
        <v>100</v>
      </c>
    </row>
    <row r="192" spans="1:6" ht="12.75">
      <c r="A192" s="25" t="s">
        <v>174</v>
      </c>
      <c r="B192" s="25"/>
      <c r="C192" s="24"/>
      <c r="D192" s="24">
        <v>5761.8</v>
      </c>
      <c r="E192" s="98">
        <v>5761.8</v>
      </c>
      <c r="F192" s="103">
        <f t="shared" si="7"/>
        <v>100</v>
      </c>
    </row>
    <row r="193" spans="1:6" ht="12.75">
      <c r="A193" s="36" t="s">
        <v>47</v>
      </c>
      <c r="B193" s="36"/>
      <c r="C193" s="24"/>
      <c r="D193" s="24">
        <v>1235.3</v>
      </c>
      <c r="E193" s="98">
        <v>1235.2</v>
      </c>
      <c r="F193" s="103">
        <f t="shared" si="7"/>
        <v>99.99190480045334</v>
      </c>
    </row>
    <row r="194" spans="1:6" ht="12.75">
      <c r="A194" s="36" t="s">
        <v>83</v>
      </c>
      <c r="B194" s="36"/>
      <c r="C194" s="24"/>
      <c r="D194" s="24">
        <v>1235.3</v>
      </c>
      <c r="E194" s="98">
        <v>1235.2</v>
      </c>
      <c r="F194" s="103">
        <f t="shared" si="7"/>
        <v>99.99190480045334</v>
      </c>
    </row>
    <row r="195" spans="1:6" ht="12.75">
      <c r="A195" s="26" t="s">
        <v>33</v>
      </c>
      <c r="B195" s="26"/>
      <c r="C195" s="27">
        <f>SUM(C197:C200)</f>
        <v>45000</v>
      </c>
      <c r="D195" s="27">
        <f>SUM(D197:D200)</f>
        <v>73515.3</v>
      </c>
      <c r="E195" s="27">
        <f>SUM(E197:E200)</f>
        <v>44112.100000000006</v>
      </c>
      <c r="F195" s="103">
        <f t="shared" si="7"/>
        <v>60.003971962299005</v>
      </c>
    </row>
    <row r="196" spans="1:6" ht="12.75" customHeight="1">
      <c r="A196" s="28" t="s">
        <v>1</v>
      </c>
      <c r="B196" s="28"/>
      <c r="C196" s="29"/>
      <c r="D196" s="29"/>
      <c r="E196" s="98"/>
      <c r="F196" s="103"/>
    </row>
    <row r="197" spans="1:6" ht="12.75">
      <c r="A197" s="36" t="s">
        <v>88</v>
      </c>
      <c r="B197" s="36"/>
      <c r="C197" s="24"/>
      <c r="D197" s="24">
        <v>11750</v>
      </c>
      <c r="E197" s="98">
        <v>10599.8</v>
      </c>
      <c r="F197" s="103">
        <f t="shared" si="7"/>
        <v>90.21106382978724</v>
      </c>
    </row>
    <row r="198" spans="1:6" ht="12.75" hidden="1">
      <c r="A198" s="36" t="s">
        <v>36</v>
      </c>
      <c r="B198" s="36"/>
      <c r="C198" s="24"/>
      <c r="D198" s="24"/>
      <c r="E198" s="98"/>
      <c r="F198" s="103" t="e">
        <f t="shared" si="7"/>
        <v>#DIV/0!</v>
      </c>
    </row>
    <row r="199" spans="1:6" ht="12.75" hidden="1">
      <c r="A199" s="25" t="s">
        <v>174</v>
      </c>
      <c r="B199" s="25"/>
      <c r="C199" s="24"/>
      <c r="D199" s="24"/>
      <c r="E199" s="98"/>
      <c r="F199" s="103" t="e">
        <f t="shared" si="7"/>
        <v>#DIV/0!</v>
      </c>
    </row>
    <row r="200" spans="1:6" ht="12.75">
      <c r="A200" s="36" t="s">
        <v>47</v>
      </c>
      <c r="B200" s="36"/>
      <c r="C200" s="24">
        <v>45000</v>
      </c>
      <c r="D200" s="24">
        <v>61765.3</v>
      </c>
      <c r="E200" s="98">
        <v>33512.3</v>
      </c>
      <c r="F200" s="103">
        <f t="shared" si="7"/>
        <v>54.25748761845244</v>
      </c>
    </row>
    <row r="201" spans="1:6" ht="12.75">
      <c r="A201" s="38" t="s">
        <v>84</v>
      </c>
      <c r="B201" s="38"/>
      <c r="C201" s="31"/>
      <c r="D201" s="31">
        <v>33538</v>
      </c>
      <c r="E201" s="99">
        <v>33512.3</v>
      </c>
      <c r="F201" s="114">
        <f t="shared" si="7"/>
        <v>99.9233705050987</v>
      </c>
    </row>
    <row r="202" spans="1:6" ht="12.75">
      <c r="A202" s="39" t="s">
        <v>99</v>
      </c>
      <c r="B202" s="39"/>
      <c r="C202" s="29">
        <f>C203+C208</f>
        <v>10174</v>
      </c>
      <c r="D202" s="29">
        <f>D203+D208</f>
        <v>10530.9</v>
      </c>
      <c r="E202" s="29">
        <f>E203+E208</f>
        <v>10103.4</v>
      </c>
      <c r="F202" s="103">
        <f aca="true" t="shared" si="8" ref="F202:F265">E202/D202*100</f>
        <v>95.94051790445262</v>
      </c>
    </row>
    <row r="203" spans="1:6" ht="12.75">
      <c r="A203" s="21" t="s">
        <v>32</v>
      </c>
      <c r="B203" s="21"/>
      <c r="C203" s="22">
        <f>SUM(C205:C207)</f>
        <v>10174</v>
      </c>
      <c r="D203" s="22">
        <f>SUM(D205:D207)</f>
        <v>10183.9</v>
      </c>
      <c r="E203" s="22">
        <f>SUM(E205:E207)</f>
        <v>9756.4</v>
      </c>
      <c r="F203" s="103">
        <f t="shared" si="8"/>
        <v>95.80219758638636</v>
      </c>
    </row>
    <row r="204" spans="1:6" ht="10.5" customHeight="1">
      <c r="A204" s="23" t="s">
        <v>1</v>
      </c>
      <c r="B204" s="23"/>
      <c r="C204" s="24"/>
      <c r="D204" s="24"/>
      <c r="E204" s="98"/>
      <c r="F204" s="103"/>
    </row>
    <row r="205" spans="1:6" ht="12.75">
      <c r="A205" s="25" t="s">
        <v>8</v>
      </c>
      <c r="B205" s="25"/>
      <c r="C205" s="24">
        <v>10174</v>
      </c>
      <c r="D205" s="24">
        <v>8810.9</v>
      </c>
      <c r="E205" s="98">
        <v>8383.4</v>
      </c>
      <c r="F205" s="103">
        <f t="shared" si="8"/>
        <v>95.14805524974747</v>
      </c>
    </row>
    <row r="206" spans="1:6" ht="12.75">
      <c r="A206" s="37" t="s">
        <v>31</v>
      </c>
      <c r="B206" s="37">
        <v>33166</v>
      </c>
      <c r="C206" s="24"/>
      <c r="D206" s="24">
        <v>1373</v>
      </c>
      <c r="E206" s="98">
        <v>1373</v>
      </c>
      <c r="F206" s="103">
        <f t="shared" si="8"/>
        <v>100</v>
      </c>
    </row>
    <row r="207" spans="1:6" ht="12.75" hidden="1">
      <c r="A207" s="37" t="s">
        <v>82</v>
      </c>
      <c r="B207" s="37"/>
      <c r="C207" s="24"/>
      <c r="D207" s="24"/>
      <c r="E207" s="98"/>
      <c r="F207" s="103" t="e">
        <f t="shared" si="8"/>
        <v>#DIV/0!</v>
      </c>
    </row>
    <row r="208" spans="1:6" ht="12.75">
      <c r="A208" s="21" t="s">
        <v>33</v>
      </c>
      <c r="B208" s="21"/>
      <c r="C208" s="22">
        <f>C211+C210</f>
        <v>0</v>
      </c>
      <c r="D208" s="22">
        <f>D211+D210</f>
        <v>347</v>
      </c>
      <c r="E208" s="22">
        <f>E211+E210</f>
        <v>347</v>
      </c>
      <c r="F208" s="103">
        <f t="shared" si="8"/>
        <v>100</v>
      </c>
    </row>
    <row r="209" spans="1:6" ht="12.75">
      <c r="A209" s="23" t="s">
        <v>1</v>
      </c>
      <c r="B209" s="23"/>
      <c r="C209" s="24"/>
      <c r="D209" s="24"/>
      <c r="E209" s="98"/>
      <c r="F209" s="103"/>
    </row>
    <row r="210" spans="1:6" ht="12.75">
      <c r="A210" s="25" t="s">
        <v>250</v>
      </c>
      <c r="B210" s="25"/>
      <c r="C210" s="24"/>
      <c r="D210" s="24">
        <v>300</v>
      </c>
      <c r="E210" s="98">
        <v>300</v>
      </c>
      <c r="F210" s="103">
        <f t="shared" si="8"/>
        <v>100</v>
      </c>
    </row>
    <row r="211" spans="1:6" ht="12.75">
      <c r="A211" s="30" t="s">
        <v>36</v>
      </c>
      <c r="B211" s="30"/>
      <c r="C211" s="31"/>
      <c r="D211" s="31">
        <v>47</v>
      </c>
      <c r="E211" s="99">
        <v>47</v>
      </c>
      <c r="F211" s="114">
        <f t="shared" si="8"/>
        <v>100</v>
      </c>
    </row>
    <row r="212" spans="1:6" ht="12.75">
      <c r="A212" s="19" t="s">
        <v>14</v>
      </c>
      <c r="B212" s="19"/>
      <c r="C212" s="20">
        <f>C213+C225</f>
        <v>1108760</v>
      </c>
      <c r="D212" s="20">
        <f>D213+D225</f>
        <v>1456409.4</v>
      </c>
      <c r="E212" s="20">
        <f>E213+E225</f>
        <v>1452621.0999999999</v>
      </c>
      <c r="F212" s="103">
        <f t="shared" si="8"/>
        <v>99.73988769915931</v>
      </c>
    </row>
    <row r="213" spans="1:6" ht="12.75">
      <c r="A213" s="21" t="s">
        <v>32</v>
      </c>
      <c r="B213" s="21"/>
      <c r="C213" s="22">
        <f>SUM(C216:C224)</f>
        <v>1094760</v>
      </c>
      <c r="D213" s="22">
        <f>SUM(D216:D224)</f>
        <v>1453018.7</v>
      </c>
      <c r="E213" s="22">
        <f>SUM(E216:E224)</f>
        <v>1449272.9</v>
      </c>
      <c r="F213" s="103">
        <f t="shared" si="8"/>
        <v>99.7422056577799</v>
      </c>
    </row>
    <row r="214" spans="1:6" ht="10.5" customHeight="1">
      <c r="A214" s="23" t="s">
        <v>1</v>
      </c>
      <c r="B214" s="23"/>
      <c r="C214" s="24"/>
      <c r="D214" s="24"/>
      <c r="E214" s="98"/>
      <c r="F214" s="103"/>
    </row>
    <row r="215" spans="1:6" ht="12.75">
      <c r="A215" s="37" t="s">
        <v>34</v>
      </c>
      <c r="B215" s="37"/>
      <c r="C215" s="24">
        <f>C216+C217</f>
        <v>629800</v>
      </c>
      <c r="D215" s="24">
        <f>D216+D217</f>
        <v>668511.4</v>
      </c>
      <c r="E215" s="24">
        <f>E216+E217</f>
        <v>664770.8</v>
      </c>
      <c r="F215" s="103">
        <f t="shared" si="8"/>
        <v>99.44045830781644</v>
      </c>
    </row>
    <row r="216" spans="1:6" ht="12.75">
      <c r="A216" s="37" t="s">
        <v>193</v>
      </c>
      <c r="B216" s="37"/>
      <c r="C216" s="24">
        <v>266800</v>
      </c>
      <c r="D216" s="24">
        <v>300933.4</v>
      </c>
      <c r="E216" s="98">
        <v>297193</v>
      </c>
      <c r="F216" s="103">
        <f t="shared" si="8"/>
        <v>98.75706717831918</v>
      </c>
    </row>
    <row r="217" spans="1:6" ht="12.75">
      <c r="A217" s="25" t="s">
        <v>194</v>
      </c>
      <c r="B217" s="25"/>
      <c r="C217" s="24">
        <v>363000</v>
      </c>
      <c r="D217" s="24">
        <v>367578</v>
      </c>
      <c r="E217" s="98">
        <v>367577.8</v>
      </c>
      <c r="F217" s="103">
        <f t="shared" si="8"/>
        <v>99.99994558977959</v>
      </c>
    </row>
    <row r="218" spans="1:6" ht="12.75">
      <c r="A218" s="37" t="s">
        <v>16</v>
      </c>
      <c r="B218" s="37"/>
      <c r="C218" s="24">
        <v>22000</v>
      </c>
      <c r="D218" s="24">
        <v>19500</v>
      </c>
      <c r="E218" s="98">
        <v>19500</v>
      </c>
      <c r="F218" s="103">
        <f t="shared" si="8"/>
        <v>100</v>
      </c>
    </row>
    <row r="219" spans="1:6" ht="12.75">
      <c r="A219" s="25" t="s">
        <v>85</v>
      </c>
      <c r="B219" s="25"/>
      <c r="C219" s="24">
        <v>9410</v>
      </c>
      <c r="D219" s="24">
        <v>5410</v>
      </c>
      <c r="E219" s="98">
        <v>5410</v>
      </c>
      <c r="F219" s="103">
        <f t="shared" si="8"/>
        <v>100</v>
      </c>
    </row>
    <row r="220" spans="1:6" ht="12.75">
      <c r="A220" s="25" t="s">
        <v>161</v>
      </c>
      <c r="B220" s="25">
        <v>91252</v>
      </c>
      <c r="C220" s="24"/>
      <c r="D220" s="24">
        <v>33396.2</v>
      </c>
      <c r="E220" s="98">
        <v>33396.2</v>
      </c>
      <c r="F220" s="103">
        <f t="shared" si="8"/>
        <v>100</v>
      </c>
    </row>
    <row r="221" spans="1:6" ht="12.75">
      <c r="A221" s="25" t="s">
        <v>197</v>
      </c>
      <c r="B221" s="25">
        <v>27355</v>
      </c>
      <c r="C221" s="24"/>
      <c r="D221" s="24">
        <v>254603</v>
      </c>
      <c r="E221" s="98">
        <v>254603</v>
      </c>
      <c r="F221" s="103">
        <f t="shared" si="8"/>
        <v>100</v>
      </c>
    </row>
    <row r="222" spans="1:6" ht="12.75">
      <c r="A222" s="25" t="s">
        <v>251</v>
      </c>
      <c r="B222" s="25">
        <v>91252</v>
      </c>
      <c r="C222" s="24"/>
      <c r="D222" s="24">
        <v>23527.1</v>
      </c>
      <c r="E222" s="98">
        <v>23527.1</v>
      </c>
      <c r="F222" s="103">
        <f t="shared" si="8"/>
        <v>100</v>
      </c>
    </row>
    <row r="223" spans="1:6" ht="12.75">
      <c r="A223" s="25" t="s">
        <v>8</v>
      </c>
      <c r="B223" s="25"/>
      <c r="C223" s="24">
        <v>433550</v>
      </c>
      <c r="D223" s="24">
        <v>448071</v>
      </c>
      <c r="E223" s="98">
        <v>448065.8</v>
      </c>
      <c r="F223" s="103">
        <f t="shared" si="8"/>
        <v>99.99883946963763</v>
      </c>
    </row>
    <row r="224" spans="1:6" ht="12.75" hidden="1">
      <c r="A224" s="25" t="s">
        <v>174</v>
      </c>
      <c r="B224" s="25"/>
      <c r="C224" s="24"/>
      <c r="D224" s="24"/>
      <c r="E224" s="98"/>
      <c r="F224" s="103" t="e">
        <f t="shared" si="8"/>
        <v>#DIV/0!</v>
      </c>
    </row>
    <row r="225" spans="1:6" ht="12.75">
      <c r="A225" s="26" t="s">
        <v>33</v>
      </c>
      <c r="B225" s="26"/>
      <c r="C225" s="27">
        <f>SUM(C227:C233)</f>
        <v>14000</v>
      </c>
      <c r="D225" s="27">
        <f>SUM(D227:D233)</f>
        <v>3390.7</v>
      </c>
      <c r="E225" s="27">
        <f>SUM(E227:E233)</f>
        <v>3348.2</v>
      </c>
      <c r="F225" s="103">
        <f t="shared" si="8"/>
        <v>98.74657150440912</v>
      </c>
    </row>
    <row r="226" spans="1:6" ht="12.75">
      <c r="A226" s="28" t="s">
        <v>1</v>
      </c>
      <c r="B226" s="28"/>
      <c r="C226" s="29"/>
      <c r="D226" s="29"/>
      <c r="E226" s="98"/>
      <c r="F226" s="103"/>
    </row>
    <row r="227" spans="1:6" ht="12.75">
      <c r="A227" s="36" t="s">
        <v>36</v>
      </c>
      <c r="B227" s="36"/>
      <c r="C227" s="24">
        <v>14000</v>
      </c>
      <c r="D227" s="24">
        <v>0</v>
      </c>
      <c r="E227" s="98">
        <v>0</v>
      </c>
      <c r="F227" s="105" t="s">
        <v>128</v>
      </c>
    </row>
    <row r="228" spans="1:6" ht="12.75">
      <c r="A228" s="25" t="s">
        <v>252</v>
      </c>
      <c r="B228" s="36"/>
      <c r="C228" s="24"/>
      <c r="D228" s="24">
        <v>90.7</v>
      </c>
      <c r="E228" s="98">
        <v>90.6</v>
      </c>
      <c r="F228" s="103">
        <f t="shared" si="8"/>
        <v>99.88974641675854</v>
      </c>
    </row>
    <row r="229" spans="1:6" ht="12.75">
      <c r="A229" s="30" t="s">
        <v>225</v>
      </c>
      <c r="B229" s="30"/>
      <c r="C229" s="31"/>
      <c r="D229" s="31">
        <v>3300</v>
      </c>
      <c r="E229" s="99">
        <v>3257.6</v>
      </c>
      <c r="F229" s="114">
        <f t="shared" si="8"/>
        <v>98.71515151515152</v>
      </c>
    </row>
    <row r="230" spans="1:6" ht="12.75" hidden="1">
      <c r="A230" s="25" t="s">
        <v>176</v>
      </c>
      <c r="B230" s="25"/>
      <c r="C230" s="24"/>
      <c r="D230" s="24"/>
      <c r="E230" s="98"/>
      <c r="F230" s="103" t="e">
        <f t="shared" si="8"/>
        <v>#DIV/0!</v>
      </c>
    </row>
    <row r="231" spans="1:6" ht="12.75" hidden="1">
      <c r="A231" s="25" t="s">
        <v>195</v>
      </c>
      <c r="B231" s="25"/>
      <c r="C231" s="24"/>
      <c r="D231" s="24"/>
      <c r="E231" s="98"/>
      <c r="F231" s="103" t="e">
        <f t="shared" si="8"/>
        <v>#DIV/0!</v>
      </c>
    </row>
    <row r="232" spans="1:6" ht="12.75" hidden="1">
      <c r="A232" s="25" t="s">
        <v>183</v>
      </c>
      <c r="B232" s="25"/>
      <c r="C232" s="24"/>
      <c r="D232" s="24"/>
      <c r="E232" s="98"/>
      <c r="F232" s="103" t="e">
        <f t="shared" si="8"/>
        <v>#DIV/0!</v>
      </c>
    </row>
    <row r="233" spans="1:6" ht="12.75" hidden="1">
      <c r="A233" s="30" t="s">
        <v>161</v>
      </c>
      <c r="B233" s="30"/>
      <c r="C233" s="31"/>
      <c r="D233" s="31"/>
      <c r="E233" s="98"/>
      <c r="F233" s="103" t="e">
        <f t="shared" si="8"/>
        <v>#DIV/0!</v>
      </c>
    </row>
    <row r="234" spans="1:6" ht="12.75">
      <c r="A234" s="19" t="s">
        <v>63</v>
      </c>
      <c r="B234" s="19"/>
      <c r="C234" s="20">
        <f>C235+C241</f>
        <v>4280</v>
      </c>
      <c r="D234" s="20">
        <f>D235+D241</f>
        <v>14152.7</v>
      </c>
      <c r="E234" s="20">
        <f>E235+E241</f>
        <v>11211</v>
      </c>
      <c r="F234" s="103">
        <f t="shared" si="8"/>
        <v>79.21456683177061</v>
      </c>
    </row>
    <row r="235" spans="1:6" ht="12.75">
      <c r="A235" s="21" t="s">
        <v>32</v>
      </c>
      <c r="B235" s="21"/>
      <c r="C235" s="22">
        <f>SUM(C237:C240)</f>
        <v>4280</v>
      </c>
      <c r="D235" s="22">
        <f>SUM(D237:D240)</f>
        <v>12158.7</v>
      </c>
      <c r="E235" s="22">
        <f>SUM(E237:E240)</f>
        <v>9277</v>
      </c>
      <c r="F235" s="103">
        <f t="shared" si="8"/>
        <v>76.2992754159573</v>
      </c>
    </row>
    <row r="236" spans="1:6" ht="12.75">
      <c r="A236" s="23" t="s">
        <v>1</v>
      </c>
      <c r="B236" s="23"/>
      <c r="C236" s="24"/>
      <c r="D236" s="24"/>
      <c r="E236" s="98"/>
      <c r="F236" s="103"/>
    </row>
    <row r="237" spans="1:6" ht="12.75">
      <c r="A237" s="25" t="s">
        <v>8</v>
      </c>
      <c r="B237" s="25"/>
      <c r="C237" s="24">
        <v>4280</v>
      </c>
      <c r="D237" s="24">
        <v>5314.9</v>
      </c>
      <c r="E237" s="98">
        <v>5217.2</v>
      </c>
      <c r="F237" s="103">
        <f t="shared" si="8"/>
        <v>98.16177162317258</v>
      </c>
    </row>
    <row r="238" spans="1:6" ht="12.75" hidden="1">
      <c r="A238" s="37" t="s">
        <v>16</v>
      </c>
      <c r="B238" s="25"/>
      <c r="C238" s="24"/>
      <c r="D238" s="24"/>
      <c r="E238" s="98"/>
      <c r="F238" s="103" t="e">
        <f t="shared" si="8"/>
        <v>#DIV/0!</v>
      </c>
    </row>
    <row r="239" spans="1:6" ht="12.75">
      <c r="A239" s="25" t="s">
        <v>82</v>
      </c>
      <c r="B239" s="25"/>
      <c r="C239" s="24"/>
      <c r="D239" s="24">
        <v>200</v>
      </c>
      <c r="E239" s="98">
        <v>200</v>
      </c>
      <c r="F239" s="103">
        <f t="shared" si="8"/>
        <v>100</v>
      </c>
    </row>
    <row r="240" spans="1:6" ht="12.75">
      <c r="A240" s="25" t="s">
        <v>148</v>
      </c>
      <c r="B240" s="25"/>
      <c r="C240" s="24"/>
      <c r="D240" s="24">
        <v>6643.8</v>
      </c>
      <c r="E240" s="98">
        <v>3859.8</v>
      </c>
      <c r="F240" s="103">
        <f t="shared" si="8"/>
        <v>58.09627020680935</v>
      </c>
    </row>
    <row r="241" spans="1:6" ht="12.75">
      <c r="A241" s="26" t="s">
        <v>33</v>
      </c>
      <c r="B241" s="26"/>
      <c r="C241" s="27">
        <f>C244+C243</f>
        <v>0</v>
      </c>
      <c r="D241" s="27">
        <f>D244+D243</f>
        <v>1994</v>
      </c>
      <c r="E241" s="27">
        <f>E244+E243</f>
        <v>1934</v>
      </c>
      <c r="F241" s="103">
        <f t="shared" si="8"/>
        <v>96.99097291875627</v>
      </c>
    </row>
    <row r="242" spans="1:6" ht="12.75">
      <c r="A242" s="28" t="s">
        <v>1</v>
      </c>
      <c r="B242" s="28"/>
      <c r="C242" s="24"/>
      <c r="D242" s="24"/>
      <c r="E242" s="98"/>
      <c r="F242" s="103"/>
    </row>
    <row r="243" spans="1:6" ht="12.75">
      <c r="A243" s="36" t="s">
        <v>36</v>
      </c>
      <c r="B243" s="28"/>
      <c r="C243" s="24"/>
      <c r="D243" s="24">
        <v>350</v>
      </c>
      <c r="E243" s="98">
        <v>350</v>
      </c>
      <c r="F243" s="103">
        <f t="shared" si="8"/>
        <v>100</v>
      </c>
    </row>
    <row r="244" spans="1:6" ht="12.75">
      <c r="A244" s="40" t="s">
        <v>148</v>
      </c>
      <c r="B244" s="40"/>
      <c r="C244" s="31"/>
      <c r="D244" s="31">
        <v>1644</v>
      </c>
      <c r="E244" s="99">
        <v>1584</v>
      </c>
      <c r="F244" s="114">
        <f t="shared" si="8"/>
        <v>96.35036496350365</v>
      </c>
    </row>
    <row r="245" spans="1:6" ht="12.75">
      <c r="A245" s="39" t="s">
        <v>48</v>
      </c>
      <c r="B245" s="39"/>
      <c r="C245" s="29">
        <f>C246+C252</f>
        <v>26780</v>
      </c>
      <c r="D245" s="29">
        <f>D246+D252</f>
        <v>39689.9</v>
      </c>
      <c r="E245" s="29">
        <f>E246+E252</f>
        <v>32882.5</v>
      </c>
      <c r="F245" s="103">
        <f t="shared" si="8"/>
        <v>82.84853325405204</v>
      </c>
    </row>
    <row r="246" spans="1:6" ht="12.75">
      <c r="A246" s="21" t="s">
        <v>32</v>
      </c>
      <c r="B246" s="21"/>
      <c r="C246" s="22">
        <f>SUM(C248:C251)</f>
        <v>24580</v>
      </c>
      <c r="D246" s="22">
        <f>SUM(D248:D251)</f>
        <v>31227.9</v>
      </c>
      <c r="E246" s="22">
        <f>SUM(E248:E251)</f>
        <v>27814</v>
      </c>
      <c r="F246" s="103">
        <f t="shared" si="8"/>
        <v>89.06778874019706</v>
      </c>
    </row>
    <row r="247" spans="1:6" ht="12.75">
      <c r="A247" s="23" t="s">
        <v>1</v>
      </c>
      <c r="B247" s="23"/>
      <c r="C247" s="24"/>
      <c r="D247" s="24"/>
      <c r="E247" s="98"/>
      <c r="F247" s="103"/>
    </row>
    <row r="248" spans="1:6" ht="12.75">
      <c r="A248" s="25" t="s">
        <v>8</v>
      </c>
      <c r="B248" s="25"/>
      <c r="C248" s="24">
        <v>4580</v>
      </c>
      <c r="D248" s="24">
        <v>6490.3</v>
      </c>
      <c r="E248" s="98">
        <v>5328.3</v>
      </c>
      <c r="F248" s="103">
        <f t="shared" si="8"/>
        <v>82.09635918216416</v>
      </c>
    </row>
    <row r="249" spans="1:6" ht="12.75">
      <c r="A249" s="25" t="s">
        <v>148</v>
      </c>
      <c r="B249" s="25" t="s">
        <v>253</v>
      </c>
      <c r="C249" s="24"/>
      <c r="D249" s="24">
        <v>351</v>
      </c>
      <c r="E249" s="98">
        <v>181.5</v>
      </c>
      <c r="F249" s="103">
        <f t="shared" si="8"/>
        <v>51.70940170940172</v>
      </c>
    </row>
    <row r="250" spans="1:6" ht="12.75">
      <c r="A250" s="25" t="s">
        <v>254</v>
      </c>
      <c r="B250" s="25" t="s">
        <v>255</v>
      </c>
      <c r="C250" s="24"/>
      <c r="D250" s="24">
        <v>4836.6</v>
      </c>
      <c r="E250" s="98">
        <v>3899.6</v>
      </c>
      <c r="F250" s="103">
        <f t="shared" si="8"/>
        <v>80.62688665591531</v>
      </c>
    </row>
    <row r="251" spans="1:6" ht="12.75">
      <c r="A251" s="25" t="s">
        <v>25</v>
      </c>
      <c r="B251" s="25"/>
      <c r="C251" s="24">
        <v>20000</v>
      </c>
      <c r="D251" s="24">
        <v>19550</v>
      </c>
      <c r="E251" s="98">
        <v>18404.6</v>
      </c>
      <c r="F251" s="103">
        <f t="shared" si="8"/>
        <v>94.14117647058823</v>
      </c>
    </row>
    <row r="252" spans="1:6" ht="12.75">
      <c r="A252" s="26" t="s">
        <v>33</v>
      </c>
      <c r="B252" s="26"/>
      <c r="C252" s="27">
        <f>C256+C254+C255</f>
        <v>2200</v>
      </c>
      <c r="D252" s="27">
        <f>D256+D254+D255</f>
        <v>8462</v>
      </c>
      <c r="E252" s="27">
        <f>E256+E254+E255</f>
        <v>5068.5</v>
      </c>
      <c r="F252" s="103">
        <f t="shared" si="8"/>
        <v>59.8971874261404</v>
      </c>
    </row>
    <row r="253" spans="1:6" ht="12.75">
      <c r="A253" s="28" t="s">
        <v>1</v>
      </c>
      <c r="B253" s="28"/>
      <c r="C253" s="29"/>
      <c r="D253" s="29"/>
      <c r="E253" s="98"/>
      <c r="F253" s="103"/>
    </row>
    <row r="254" spans="1:6" ht="12.75">
      <c r="A254" s="25" t="s">
        <v>256</v>
      </c>
      <c r="B254" s="25"/>
      <c r="C254" s="24"/>
      <c r="D254" s="24">
        <v>5538.4</v>
      </c>
      <c r="E254" s="98">
        <v>4199.1</v>
      </c>
      <c r="F254" s="103">
        <f t="shared" si="8"/>
        <v>75.81792575473062</v>
      </c>
    </row>
    <row r="255" spans="1:6" ht="12.75">
      <c r="A255" s="25" t="s">
        <v>198</v>
      </c>
      <c r="B255" s="25">
        <v>98861</v>
      </c>
      <c r="C255" s="24"/>
      <c r="D255" s="24">
        <v>573.6</v>
      </c>
      <c r="E255" s="98">
        <v>0</v>
      </c>
      <c r="F255" s="103">
        <f t="shared" si="8"/>
        <v>0</v>
      </c>
    </row>
    <row r="256" spans="1:6" ht="12.75">
      <c r="A256" s="41" t="s">
        <v>36</v>
      </c>
      <c r="B256" s="41"/>
      <c r="C256" s="31">
        <v>2200</v>
      </c>
      <c r="D256" s="31">
        <v>2350</v>
      </c>
      <c r="E256" s="99">
        <v>869.4</v>
      </c>
      <c r="F256" s="114">
        <f t="shared" si="8"/>
        <v>36.99574468085106</v>
      </c>
    </row>
    <row r="257" spans="1:6" ht="12.75">
      <c r="A257" s="19" t="s">
        <v>257</v>
      </c>
      <c r="B257" s="19"/>
      <c r="C257" s="20">
        <f>C258+C288</f>
        <v>10800</v>
      </c>
      <c r="D257" s="20">
        <f>D258+D288</f>
        <v>333081.89999999997</v>
      </c>
      <c r="E257" s="20">
        <f>E258+E288</f>
        <v>190062.90000000002</v>
      </c>
      <c r="F257" s="103">
        <f t="shared" si="8"/>
        <v>57.06191180007081</v>
      </c>
    </row>
    <row r="258" spans="1:6" ht="12.75">
      <c r="A258" s="21" t="s">
        <v>32</v>
      </c>
      <c r="B258" s="21"/>
      <c r="C258" s="22">
        <f>SUM(C260:C287)</f>
        <v>10800</v>
      </c>
      <c r="D258" s="22">
        <f>SUM(D260:D287)</f>
        <v>306412.6</v>
      </c>
      <c r="E258" s="22">
        <f>SUM(E260:E287)</f>
        <v>171426.90000000002</v>
      </c>
      <c r="F258" s="103">
        <f t="shared" si="8"/>
        <v>55.946426485072756</v>
      </c>
    </row>
    <row r="259" spans="1:6" ht="12.75">
      <c r="A259" s="28" t="s">
        <v>1</v>
      </c>
      <c r="B259" s="28"/>
      <c r="C259" s="29"/>
      <c r="D259" s="29"/>
      <c r="E259" s="98"/>
      <c r="F259" s="103"/>
    </row>
    <row r="260" spans="1:6" ht="12.75">
      <c r="A260" s="25" t="s">
        <v>8</v>
      </c>
      <c r="B260" s="25"/>
      <c r="C260" s="24">
        <v>3410</v>
      </c>
      <c r="D260" s="24">
        <v>4623.7</v>
      </c>
      <c r="E260" s="117">
        <v>3349.5</v>
      </c>
      <c r="F260" s="103">
        <f t="shared" si="8"/>
        <v>72.44198369271363</v>
      </c>
    </row>
    <row r="261" spans="1:6" ht="12.75">
      <c r="A261" s="25" t="s">
        <v>199</v>
      </c>
      <c r="B261" s="25"/>
      <c r="C261" s="24">
        <v>5523</v>
      </c>
      <c r="D261" s="24">
        <v>0</v>
      </c>
      <c r="E261" s="98">
        <v>0</v>
      </c>
      <c r="F261" s="105" t="s">
        <v>128</v>
      </c>
    </row>
    <row r="262" spans="1:6" ht="12.75">
      <c r="A262" s="32" t="s">
        <v>87</v>
      </c>
      <c r="B262" s="32"/>
      <c r="C262" s="24">
        <v>1067</v>
      </c>
      <c r="D262" s="24">
        <v>0</v>
      </c>
      <c r="E262" s="98">
        <v>0</v>
      </c>
      <c r="F262" s="105" t="s">
        <v>128</v>
      </c>
    </row>
    <row r="263" spans="1:6" ht="12.75" hidden="1">
      <c r="A263" s="25" t="s">
        <v>258</v>
      </c>
      <c r="B263" s="42">
        <v>2400</v>
      </c>
      <c r="C263" s="24"/>
      <c r="D263" s="24"/>
      <c r="E263" s="98"/>
      <c r="F263" s="105" t="s">
        <v>128</v>
      </c>
    </row>
    <row r="264" spans="1:6" ht="12.75">
      <c r="A264" s="25" t="s">
        <v>259</v>
      </c>
      <c r="B264" s="42">
        <v>2400</v>
      </c>
      <c r="C264" s="24"/>
      <c r="D264" s="24">
        <f>904.1+217.8</f>
        <v>1121.9</v>
      </c>
      <c r="E264" s="98">
        <v>838.5</v>
      </c>
      <c r="F264" s="103">
        <f t="shared" si="8"/>
        <v>74.73928157589802</v>
      </c>
    </row>
    <row r="265" spans="1:6" ht="12.75" hidden="1">
      <c r="A265" s="32" t="s">
        <v>260</v>
      </c>
      <c r="B265" s="42">
        <v>5100</v>
      </c>
      <c r="C265" s="24"/>
      <c r="D265" s="24"/>
      <c r="E265" s="98"/>
      <c r="F265" s="103" t="e">
        <f t="shared" si="8"/>
        <v>#DIV/0!</v>
      </c>
    </row>
    <row r="266" spans="1:6" ht="12.75">
      <c r="A266" s="32" t="s">
        <v>172</v>
      </c>
      <c r="B266" s="43">
        <v>5100</v>
      </c>
      <c r="C266" s="24"/>
      <c r="D266" s="24">
        <f>74111+8538.8</f>
        <v>82649.8</v>
      </c>
      <c r="E266" s="98">
        <v>45668.8</v>
      </c>
      <c r="F266" s="103">
        <f aca="true" t="shared" si="9" ref="F266:F319">E266/D266*100</f>
        <v>55.255790092656</v>
      </c>
    </row>
    <row r="267" spans="1:6" ht="12.75" hidden="1">
      <c r="A267" s="32" t="s">
        <v>261</v>
      </c>
      <c r="B267" s="43">
        <v>5200</v>
      </c>
      <c r="C267" s="24"/>
      <c r="D267" s="24"/>
      <c r="E267" s="98"/>
      <c r="F267" s="103" t="e">
        <f t="shared" si="9"/>
        <v>#DIV/0!</v>
      </c>
    </row>
    <row r="268" spans="1:6" ht="12.75">
      <c r="A268" s="32" t="s">
        <v>173</v>
      </c>
      <c r="B268" s="43">
        <v>5200</v>
      </c>
      <c r="C268" s="24"/>
      <c r="D268" s="24">
        <f>316+38.9</f>
        <v>354.9</v>
      </c>
      <c r="E268" s="98">
        <v>320.3</v>
      </c>
      <c r="F268" s="103">
        <f t="shared" si="9"/>
        <v>90.25077486615949</v>
      </c>
    </row>
    <row r="269" spans="1:6" ht="12.75" hidden="1">
      <c r="A269" s="32" t="s">
        <v>262</v>
      </c>
      <c r="B269" s="43">
        <v>3500</v>
      </c>
      <c r="C269" s="24"/>
      <c r="D269" s="24"/>
      <c r="E269" s="98"/>
      <c r="F269" s="103" t="e">
        <f t="shared" si="9"/>
        <v>#DIV/0!</v>
      </c>
    </row>
    <row r="270" spans="1:6" ht="12.75">
      <c r="A270" s="32" t="s">
        <v>263</v>
      </c>
      <c r="B270" s="43">
        <v>3500</v>
      </c>
      <c r="C270" s="24"/>
      <c r="D270" s="24">
        <f>6643.4+553.2</f>
        <v>7196.599999999999</v>
      </c>
      <c r="E270" s="98">
        <v>3861.6</v>
      </c>
      <c r="F270" s="103">
        <f t="shared" si="9"/>
        <v>53.65867215073785</v>
      </c>
    </row>
    <row r="271" spans="1:6" ht="12.75">
      <c r="A271" s="32" t="s">
        <v>264</v>
      </c>
      <c r="B271" s="43">
        <v>1500</v>
      </c>
      <c r="C271" s="24"/>
      <c r="D271" s="24">
        <v>232.3</v>
      </c>
      <c r="E271" s="98">
        <v>70.1</v>
      </c>
      <c r="F271" s="103">
        <f t="shared" si="9"/>
        <v>30.17649591046061</v>
      </c>
    </row>
    <row r="272" spans="1:6" ht="12.75" hidden="1">
      <c r="A272" s="32" t="s">
        <v>265</v>
      </c>
      <c r="B272" s="43">
        <v>3600</v>
      </c>
      <c r="C272" s="24"/>
      <c r="D272" s="24"/>
      <c r="E272" s="98"/>
      <c r="F272" s="103" t="e">
        <f t="shared" si="9"/>
        <v>#DIV/0!</v>
      </c>
    </row>
    <row r="273" spans="1:6" ht="12.75">
      <c r="A273" s="32" t="s">
        <v>266</v>
      </c>
      <c r="B273" s="43">
        <v>3600</v>
      </c>
      <c r="C273" s="24"/>
      <c r="D273" s="24">
        <f>97.5+82.8</f>
        <v>180.3</v>
      </c>
      <c r="E273" s="98">
        <v>68.6</v>
      </c>
      <c r="F273" s="103">
        <f t="shared" si="9"/>
        <v>38.04769828064337</v>
      </c>
    </row>
    <row r="274" spans="1:6" ht="12.75">
      <c r="A274" s="25" t="s">
        <v>378</v>
      </c>
      <c r="B274" s="44">
        <v>3800</v>
      </c>
      <c r="C274" s="24"/>
      <c r="D274" s="24">
        <v>19166</v>
      </c>
      <c r="E274" s="98">
        <v>17598.3</v>
      </c>
      <c r="F274" s="103">
        <f t="shared" si="9"/>
        <v>91.82041114473547</v>
      </c>
    </row>
    <row r="275" spans="1:6" ht="12.75">
      <c r="A275" s="25" t="s">
        <v>383</v>
      </c>
      <c r="B275" s="42">
        <v>4000</v>
      </c>
      <c r="C275" s="24"/>
      <c r="D275" s="24">
        <v>16033.5</v>
      </c>
      <c r="E275" s="98">
        <v>1969</v>
      </c>
      <c r="F275" s="103">
        <f t="shared" si="9"/>
        <v>12.28053762434902</v>
      </c>
    </row>
    <row r="276" spans="1:6" ht="12.75" hidden="1">
      <c r="A276" s="25" t="s">
        <v>267</v>
      </c>
      <c r="B276" s="42"/>
      <c r="C276" s="24"/>
      <c r="D276" s="24"/>
      <c r="E276" s="98"/>
      <c r="F276" s="103" t="e">
        <f t="shared" si="9"/>
        <v>#DIV/0!</v>
      </c>
    </row>
    <row r="277" spans="1:6" ht="12.75" hidden="1">
      <c r="A277" s="25" t="s">
        <v>268</v>
      </c>
      <c r="B277" s="42">
        <v>2100</v>
      </c>
      <c r="C277" s="24"/>
      <c r="D277" s="24"/>
      <c r="E277" s="98"/>
      <c r="F277" s="103" t="e">
        <f t="shared" si="9"/>
        <v>#DIV/0!</v>
      </c>
    </row>
    <row r="278" spans="1:6" ht="12.75">
      <c r="A278" s="25" t="s">
        <v>200</v>
      </c>
      <c r="B278" s="42">
        <v>2100</v>
      </c>
      <c r="C278" s="24"/>
      <c r="D278" s="24">
        <f>55125.8+25217</f>
        <v>80342.8</v>
      </c>
      <c r="E278" s="98">
        <v>47095.3</v>
      </c>
      <c r="F278" s="103">
        <f t="shared" si="9"/>
        <v>58.617947096690685</v>
      </c>
    </row>
    <row r="279" spans="1:6" ht="12.75">
      <c r="A279" s="32" t="s">
        <v>382</v>
      </c>
      <c r="B279" s="43">
        <v>4100</v>
      </c>
      <c r="C279" s="24"/>
      <c r="D279" s="24">
        <v>4062.2</v>
      </c>
      <c r="E279" s="98">
        <v>234.4</v>
      </c>
      <c r="F279" s="103">
        <f t="shared" si="9"/>
        <v>5.770272266259663</v>
      </c>
    </row>
    <row r="280" spans="1:6" ht="12.75" hidden="1">
      <c r="A280" s="32" t="s">
        <v>269</v>
      </c>
      <c r="B280" s="43"/>
      <c r="C280" s="24"/>
      <c r="D280" s="24"/>
      <c r="E280" s="98"/>
      <c r="F280" s="103" t="e">
        <f t="shared" si="9"/>
        <v>#DIV/0!</v>
      </c>
    </row>
    <row r="281" spans="1:6" ht="12.75" hidden="1">
      <c r="A281" s="32" t="s">
        <v>270</v>
      </c>
      <c r="B281" s="43">
        <v>2200</v>
      </c>
      <c r="C281" s="24"/>
      <c r="D281" s="24"/>
      <c r="E281" s="98"/>
      <c r="F281" s="103" t="e">
        <f t="shared" si="9"/>
        <v>#DIV/0!</v>
      </c>
    </row>
    <row r="282" spans="1:6" ht="12.75">
      <c r="A282" s="32" t="s">
        <v>201</v>
      </c>
      <c r="B282" s="43">
        <v>2200</v>
      </c>
      <c r="C282" s="24"/>
      <c r="D282" s="24">
        <f>18379.4+7140</f>
        <v>25519.4</v>
      </c>
      <c r="E282" s="98">
        <v>15570.7</v>
      </c>
      <c r="F282" s="103">
        <f t="shared" si="9"/>
        <v>61.015149258995116</v>
      </c>
    </row>
    <row r="283" spans="1:6" ht="12.75">
      <c r="A283" s="32" t="s">
        <v>202</v>
      </c>
      <c r="B283" s="43">
        <v>4200</v>
      </c>
      <c r="C283" s="24"/>
      <c r="D283" s="24">
        <v>20269.3</v>
      </c>
      <c r="E283" s="98">
        <v>5896.9</v>
      </c>
      <c r="F283" s="103">
        <f t="shared" si="9"/>
        <v>29.09276590706142</v>
      </c>
    </row>
    <row r="284" spans="1:6" ht="12.75" hidden="1">
      <c r="A284" s="32" t="s">
        <v>202</v>
      </c>
      <c r="B284" s="43"/>
      <c r="C284" s="24"/>
      <c r="D284" s="24"/>
      <c r="E284" s="98"/>
      <c r="F284" s="103" t="e">
        <f t="shared" si="9"/>
        <v>#DIV/0!</v>
      </c>
    </row>
    <row r="285" spans="1:6" ht="12.75" hidden="1">
      <c r="A285" s="32" t="s">
        <v>271</v>
      </c>
      <c r="B285" s="43">
        <v>2300</v>
      </c>
      <c r="C285" s="24"/>
      <c r="D285" s="24"/>
      <c r="E285" s="98"/>
      <c r="F285" s="103" t="e">
        <f t="shared" si="9"/>
        <v>#DIV/0!</v>
      </c>
    </row>
    <row r="286" spans="1:6" ht="12.75">
      <c r="A286" s="32" t="s">
        <v>203</v>
      </c>
      <c r="B286" s="43">
        <v>2300</v>
      </c>
      <c r="C286" s="24"/>
      <c r="D286" s="24">
        <f>21147.6+10360.4</f>
        <v>31508</v>
      </c>
      <c r="E286" s="98">
        <v>16345.7</v>
      </c>
      <c r="F286" s="103">
        <f t="shared" si="9"/>
        <v>51.87793576234607</v>
      </c>
    </row>
    <row r="287" spans="1:6" ht="12.75">
      <c r="A287" s="32" t="s">
        <v>174</v>
      </c>
      <c r="B287" s="43"/>
      <c r="C287" s="24">
        <v>800</v>
      </c>
      <c r="D287" s="24">
        <v>13151.9</v>
      </c>
      <c r="E287" s="117">
        <v>12539.2</v>
      </c>
      <c r="F287" s="103">
        <f t="shared" si="9"/>
        <v>95.34135752248726</v>
      </c>
    </row>
    <row r="288" spans="1:6" ht="12.75">
      <c r="A288" s="26" t="s">
        <v>33</v>
      </c>
      <c r="B288" s="45"/>
      <c r="C288" s="27">
        <f>SUM(C290:C301)</f>
        <v>0</v>
      </c>
      <c r="D288" s="27">
        <f>SUM(D290:D301)</f>
        <v>26669.300000000003</v>
      </c>
      <c r="E288" s="27">
        <f>SUM(E290:E301)</f>
        <v>18636</v>
      </c>
      <c r="F288" s="103">
        <f t="shared" si="9"/>
        <v>69.87809953767065</v>
      </c>
    </row>
    <row r="289" spans="1:6" ht="12.75">
      <c r="A289" s="32" t="s">
        <v>1</v>
      </c>
      <c r="B289" s="43"/>
      <c r="C289" s="24"/>
      <c r="D289" s="24"/>
      <c r="E289" s="98"/>
      <c r="F289" s="103"/>
    </row>
    <row r="290" spans="1:6" ht="12.75">
      <c r="A290" s="25" t="s">
        <v>378</v>
      </c>
      <c r="B290" s="42">
        <v>3800</v>
      </c>
      <c r="C290" s="24"/>
      <c r="D290" s="24">
        <v>11567.4</v>
      </c>
      <c r="E290" s="98">
        <v>11567.4</v>
      </c>
      <c r="F290" s="103">
        <f t="shared" si="9"/>
        <v>100</v>
      </c>
    </row>
    <row r="291" spans="1:6" ht="12.75">
      <c r="A291" s="32" t="s">
        <v>379</v>
      </c>
      <c r="B291" s="43">
        <v>5100</v>
      </c>
      <c r="C291" s="24"/>
      <c r="D291" s="24">
        <v>1318.2</v>
      </c>
      <c r="E291" s="98">
        <v>310</v>
      </c>
      <c r="F291" s="103">
        <f t="shared" si="9"/>
        <v>23.51691700804127</v>
      </c>
    </row>
    <row r="292" spans="1:6" ht="12.75">
      <c r="A292" s="32" t="s">
        <v>380</v>
      </c>
      <c r="B292" s="43">
        <v>4000</v>
      </c>
      <c r="C292" s="24"/>
      <c r="D292" s="24">
        <v>2229.9</v>
      </c>
      <c r="E292" s="98">
        <v>116</v>
      </c>
      <c r="F292" s="103">
        <f t="shared" si="9"/>
        <v>5.20202699672631</v>
      </c>
    </row>
    <row r="293" spans="1:6" ht="12.75" hidden="1">
      <c r="A293" s="25" t="s">
        <v>268</v>
      </c>
      <c r="B293" s="42">
        <v>2100</v>
      </c>
      <c r="C293" s="24"/>
      <c r="D293" s="24"/>
      <c r="E293" s="98"/>
      <c r="F293" s="103" t="e">
        <f t="shared" si="9"/>
        <v>#DIV/0!</v>
      </c>
    </row>
    <row r="294" spans="1:6" ht="12.75">
      <c r="A294" s="25" t="s">
        <v>200</v>
      </c>
      <c r="B294" s="42">
        <v>2100</v>
      </c>
      <c r="C294" s="24"/>
      <c r="D294" s="24">
        <f>169.1+1143.7</f>
        <v>1312.8</v>
      </c>
      <c r="E294" s="98">
        <v>120.6</v>
      </c>
      <c r="F294" s="103">
        <f t="shared" si="9"/>
        <v>9.186471663619745</v>
      </c>
    </row>
    <row r="295" spans="1:6" ht="12.75">
      <c r="A295" s="32" t="s">
        <v>381</v>
      </c>
      <c r="B295" s="43">
        <v>4100</v>
      </c>
      <c r="C295" s="24"/>
      <c r="D295" s="24">
        <v>1732.9</v>
      </c>
      <c r="E295" s="98">
        <v>0</v>
      </c>
      <c r="F295" s="103">
        <f t="shared" si="9"/>
        <v>0</v>
      </c>
    </row>
    <row r="296" spans="1:6" ht="12.75">
      <c r="A296" s="32" t="s">
        <v>201</v>
      </c>
      <c r="B296" s="43">
        <v>2200</v>
      </c>
      <c r="C296" s="24"/>
      <c r="D296" s="24">
        <v>2.4</v>
      </c>
      <c r="E296" s="98">
        <v>0</v>
      </c>
      <c r="F296" s="103">
        <f t="shared" si="9"/>
        <v>0</v>
      </c>
    </row>
    <row r="297" spans="1:6" ht="12.75">
      <c r="A297" s="32" t="s">
        <v>202</v>
      </c>
      <c r="B297" s="43">
        <v>4200</v>
      </c>
      <c r="C297" s="24"/>
      <c r="D297" s="24">
        <v>1970.5</v>
      </c>
      <c r="E297" s="98">
        <v>0</v>
      </c>
      <c r="F297" s="103">
        <f t="shared" si="9"/>
        <v>0</v>
      </c>
    </row>
    <row r="298" spans="1:6" ht="12.75">
      <c r="A298" s="32" t="s">
        <v>203</v>
      </c>
      <c r="B298" s="43">
        <v>2300</v>
      </c>
      <c r="C298" s="24"/>
      <c r="D298" s="24">
        <v>72.2</v>
      </c>
      <c r="E298" s="98">
        <v>59</v>
      </c>
      <c r="F298" s="103">
        <f t="shared" si="9"/>
        <v>81.7174515235457</v>
      </c>
    </row>
    <row r="299" spans="1:6" ht="12.75" hidden="1">
      <c r="A299" s="25" t="s">
        <v>88</v>
      </c>
      <c r="B299" s="42"/>
      <c r="C299" s="24"/>
      <c r="D299" s="24"/>
      <c r="E299" s="98"/>
      <c r="F299" s="103" t="e">
        <f t="shared" si="9"/>
        <v>#DIV/0!</v>
      </c>
    </row>
    <row r="300" spans="1:6" ht="12.75" hidden="1">
      <c r="A300" s="25" t="s">
        <v>36</v>
      </c>
      <c r="B300" s="42"/>
      <c r="C300" s="24"/>
      <c r="D300" s="24"/>
      <c r="E300" s="98"/>
      <c r="F300" s="103" t="e">
        <f t="shared" si="9"/>
        <v>#DIV/0!</v>
      </c>
    </row>
    <row r="301" spans="1:6" ht="12.75">
      <c r="A301" s="30" t="s">
        <v>148</v>
      </c>
      <c r="B301" s="46"/>
      <c r="C301" s="31"/>
      <c r="D301" s="31">
        <v>6463</v>
      </c>
      <c r="E301" s="99">
        <v>6463</v>
      </c>
      <c r="F301" s="114">
        <f t="shared" si="9"/>
        <v>100</v>
      </c>
    </row>
    <row r="302" spans="1:6" ht="12.75">
      <c r="A302" s="19" t="s">
        <v>15</v>
      </c>
      <c r="B302" s="19"/>
      <c r="C302" s="20">
        <f>C303+C337</f>
        <v>346639</v>
      </c>
      <c r="D302" s="20">
        <f>D303+D337</f>
        <v>4894360.9</v>
      </c>
      <c r="E302" s="20">
        <f>E303+E337</f>
        <v>4894066</v>
      </c>
      <c r="F302" s="103">
        <f t="shared" si="9"/>
        <v>99.99397469851476</v>
      </c>
    </row>
    <row r="303" spans="1:6" ht="12.75">
      <c r="A303" s="21" t="s">
        <v>32</v>
      </c>
      <c r="B303" s="21"/>
      <c r="C303" s="22">
        <f>SUM(C305:C336)</f>
        <v>346639</v>
      </c>
      <c r="D303" s="22">
        <f>SUM(D305:D336)</f>
        <v>4891012</v>
      </c>
      <c r="E303" s="22">
        <f>SUM(E305:E336)</f>
        <v>4890717.1</v>
      </c>
      <c r="F303" s="103">
        <f t="shared" si="9"/>
        <v>99.99397057296116</v>
      </c>
    </row>
    <row r="304" spans="1:6" ht="12.75">
      <c r="A304" s="28" t="s">
        <v>1</v>
      </c>
      <c r="B304" s="28"/>
      <c r="C304" s="24"/>
      <c r="D304" s="24"/>
      <c r="E304" s="98"/>
      <c r="F304" s="103"/>
    </row>
    <row r="305" spans="1:6" ht="12.75">
      <c r="A305" s="37" t="s">
        <v>16</v>
      </c>
      <c r="B305" s="37"/>
      <c r="C305" s="24">
        <v>325745</v>
      </c>
      <c r="D305" s="24">
        <v>343882.7</v>
      </c>
      <c r="E305" s="98">
        <v>343882.7</v>
      </c>
      <c r="F305" s="103">
        <f t="shared" si="9"/>
        <v>100</v>
      </c>
    </row>
    <row r="306" spans="1:6" ht="12.75">
      <c r="A306" s="37" t="s">
        <v>30</v>
      </c>
      <c r="B306" s="37"/>
      <c r="C306" s="24"/>
      <c r="D306" s="24"/>
      <c r="E306" s="98"/>
      <c r="F306" s="103"/>
    </row>
    <row r="307" spans="1:6" ht="12.75">
      <c r="A307" s="37" t="s">
        <v>27</v>
      </c>
      <c r="B307" s="37"/>
      <c r="C307" s="24"/>
      <c r="D307" s="24">
        <v>1543376.7</v>
      </c>
      <c r="E307" s="98">
        <v>1543376.7</v>
      </c>
      <c r="F307" s="103">
        <f t="shared" si="9"/>
        <v>100</v>
      </c>
    </row>
    <row r="308" spans="1:6" ht="12.75">
      <c r="A308" s="37" t="s">
        <v>28</v>
      </c>
      <c r="B308" s="37"/>
      <c r="C308" s="24"/>
      <c r="D308" s="24">
        <v>190350</v>
      </c>
      <c r="E308" s="98">
        <v>190350</v>
      </c>
      <c r="F308" s="103">
        <f t="shared" si="9"/>
        <v>100</v>
      </c>
    </row>
    <row r="309" spans="1:6" ht="12.75">
      <c r="A309" s="41" t="s">
        <v>29</v>
      </c>
      <c r="B309" s="41"/>
      <c r="C309" s="31"/>
      <c r="D309" s="31">
        <v>2756112.3</v>
      </c>
      <c r="E309" s="99">
        <v>2756112.3</v>
      </c>
      <c r="F309" s="114">
        <f t="shared" si="9"/>
        <v>100</v>
      </c>
    </row>
    <row r="310" spans="1:6" ht="12.75">
      <c r="A310" s="37" t="s">
        <v>62</v>
      </c>
      <c r="B310" s="47">
        <v>33122</v>
      </c>
      <c r="C310" s="24"/>
      <c r="D310" s="24">
        <v>296.7</v>
      </c>
      <c r="E310" s="98">
        <v>296.7</v>
      </c>
      <c r="F310" s="103">
        <f t="shared" si="9"/>
        <v>100</v>
      </c>
    </row>
    <row r="311" spans="1:6" ht="12.75">
      <c r="A311" s="37" t="s">
        <v>272</v>
      </c>
      <c r="B311" s="47">
        <v>33044</v>
      </c>
      <c r="C311" s="24"/>
      <c r="D311" s="24">
        <v>502</v>
      </c>
      <c r="E311" s="98">
        <v>502</v>
      </c>
      <c r="F311" s="103">
        <f t="shared" si="9"/>
        <v>100</v>
      </c>
    </row>
    <row r="312" spans="1:6" ht="12.75" hidden="1">
      <c r="A312" s="37" t="s">
        <v>273</v>
      </c>
      <c r="B312" s="37"/>
      <c r="C312" s="24"/>
      <c r="D312" s="24"/>
      <c r="E312" s="98"/>
      <c r="F312" s="103" t="e">
        <f t="shared" si="9"/>
        <v>#DIV/0!</v>
      </c>
    </row>
    <row r="313" spans="1:6" ht="12.75" hidden="1">
      <c r="A313" s="37" t="s">
        <v>274</v>
      </c>
      <c r="B313" s="37"/>
      <c r="C313" s="24"/>
      <c r="D313" s="24"/>
      <c r="E313" s="98"/>
      <c r="F313" s="103" t="e">
        <f t="shared" si="9"/>
        <v>#DIV/0!</v>
      </c>
    </row>
    <row r="314" spans="1:6" ht="12.75" hidden="1">
      <c r="A314" s="37" t="s">
        <v>275</v>
      </c>
      <c r="B314" s="37"/>
      <c r="C314" s="24"/>
      <c r="D314" s="24"/>
      <c r="E314" s="98"/>
      <c r="F314" s="103" t="e">
        <f t="shared" si="9"/>
        <v>#DIV/0!</v>
      </c>
    </row>
    <row r="315" spans="1:6" ht="12.75">
      <c r="A315" s="37" t="s">
        <v>276</v>
      </c>
      <c r="B315" s="47">
        <v>33264</v>
      </c>
      <c r="C315" s="24"/>
      <c r="D315" s="24">
        <v>200</v>
      </c>
      <c r="E315" s="98">
        <v>200</v>
      </c>
      <c r="F315" s="103">
        <f t="shared" si="9"/>
        <v>100</v>
      </c>
    </row>
    <row r="316" spans="1:6" ht="12.75">
      <c r="A316" s="37" t="s">
        <v>205</v>
      </c>
      <c r="B316" s="48">
        <v>33215.33457</v>
      </c>
      <c r="C316" s="24"/>
      <c r="D316" s="24">
        <v>10700.3</v>
      </c>
      <c r="E316" s="98">
        <v>10700.3</v>
      </c>
      <c r="F316" s="103">
        <f t="shared" si="9"/>
        <v>100</v>
      </c>
    </row>
    <row r="317" spans="1:6" ht="12.75">
      <c r="A317" s="49" t="s">
        <v>277</v>
      </c>
      <c r="B317" s="50">
        <v>33046</v>
      </c>
      <c r="C317" s="24"/>
      <c r="D317" s="24">
        <v>940</v>
      </c>
      <c r="E317" s="98">
        <v>940</v>
      </c>
      <c r="F317" s="103">
        <f t="shared" si="9"/>
        <v>100</v>
      </c>
    </row>
    <row r="318" spans="1:6" ht="12.75">
      <c r="A318" s="49" t="s">
        <v>206</v>
      </c>
      <c r="B318" s="50">
        <v>33034</v>
      </c>
      <c r="C318" s="24"/>
      <c r="D318" s="24">
        <v>713.9</v>
      </c>
      <c r="E318" s="98">
        <v>713.9</v>
      </c>
      <c r="F318" s="103">
        <f t="shared" si="9"/>
        <v>100</v>
      </c>
    </row>
    <row r="319" spans="1:6" ht="12.75">
      <c r="A319" s="37" t="s">
        <v>207</v>
      </c>
      <c r="B319" s="47">
        <v>33435</v>
      </c>
      <c r="C319" s="24"/>
      <c r="D319" s="24">
        <v>1292</v>
      </c>
      <c r="E319" s="98">
        <v>1292</v>
      </c>
      <c r="F319" s="103">
        <f t="shared" si="9"/>
        <v>100</v>
      </c>
    </row>
    <row r="320" spans="1:6" ht="12.75">
      <c r="A320" s="49" t="s">
        <v>278</v>
      </c>
      <c r="B320" s="50">
        <v>33024</v>
      </c>
      <c r="C320" s="24"/>
      <c r="D320" s="24">
        <v>144</v>
      </c>
      <c r="E320" s="98">
        <v>144</v>
      </c>
      <c r="F320" s="103">
        <f aca="true" t="shared" si="10" ref="F320:F372">E320/D320*100</f>
        <v>100</v>
      </c>
    </row>
    <row r="321" spans="1:6" ht="12.75">
      <c r="A321" s="49" t="s">
        <v>208</v>
      </c>
      <c r="B321" s="50">
        <v>33018</v>
      </c>
      <c r="C321" s="24"/>
      <c r="D321" s="24">
        <v>1092.5</v>
      </c>
      <c r="E321" s="98">
        <v>1092.5</v>
      </c>
      <c r="F321" s="103">
        <f t="shared" si="10"/>
        <v>100</v>
      </c>
    </row>
    <row r="322" spans="1:6" ht="12.75" hidden="1">
      <c r="A322" s="23" t="s">
        <v>279</v>
      </c>
      <c r="B322" s="51"/>
      <c r="C322" s="24"/>
      <c r="D322" s="24"/>
      <c r="E322" s="98"/>
      <c r="F322" s="103" t="e">
        <f t="shared" si="10"/>
        <v>#DIV/0!</v>
      </c>
    </row>
    <row r="323" spans="1:6" ht="12.75">
      <c r="A323" s="49" t="s">
        <v>377</v>
      </c>
      <c r="B323" s="50">
        <v>33160</v>
      </c>
      <c r="C323" s="24"/>
      <c r="D323" s="24">
        <v>297.2</v>
      </c>
      <c r="E323" s="98">
        <v>297.2</v>
      </c>
      <c r="F323" s="103">
        <f t="shared" si="10"/>
        <v>100</v>
      </c>
    </row>
    <row r="324" spans="1:6" ht="12.75">
      <c r="A324" s="37" t="s">
        <v>376</v>
      </c>
      <c r="B324" s="47">
        <v>33043</v>
      </c>
      <c r="C324" s="24"/>
      <c r="D324" s="24">
        <v>80.1</v>
      </c>
      <c r="E324" s="98">
        <v>80.1</v>
      </c>
      <c r="F324" s="103">
        <f t="shared" si="10"/>
        <v>100</v>
      </c>
    </row>
    <row r="325" spans="1:6" ht="12.75">
      <c r="A325" s="49" t="s">
        <v>280</v>
      </c>
      <c r="B325" s="50">
        <v>33040</v>
      </c>
      <c r="C325" s="24"/>
      <c r="D325" s="24">
        <v>100</v>
      </c>
      <c r="E325" s="98">
        <v>100</v>
      </c>
      <c r="F325" s="103">
        <f t="shared" si="10"/>
        <v>100</v>
      </c>
    </row>
    <row r="326" spans="1:6" ht="12.75">
      <c r="A326" s="37" t="s">
        <v>153</v>
      </c>
      <c r="B326" s="47">
        <v>33025</v>
      </c>
      <c r="C326" s="24"/>
      <c r="D326" s="24">
        <v>330</v>
      </c>
      <c r="E326" s="98">
        <v>330</v>
      </c>
      <c r="F326" s="103">
        <f t="shared" si="10"/>
        <v>100</v>
      </c>
    </row>
    <row r="327" spans="1:6" ht="12.75">
      <c r="A327" s="37" t="s">
        <v>226</v>
      </c>
      <c r="B327" s="47">
        <v>33038</v>
      </c>
      <c r="C327" s="24"/>
      <c r="D327" s="24">
        <v>1316.3</v>
      </c>
      <c r="E327" s="98">
        <v>1316.3</v>
      </c>
      <c r="F327" s="103">
        <f t="shared" si="10"/>
        <v>100</v>
      </c>
    </row>
    <row r="328" spans="1:6" ht="12.75">
      <c r="A328" s="37" t="s">
        <v>375</v>
      </c>
      <c r="B328" s="43">
        <v>5400</v>
      </c>
      <c r="C328" s="24"/>
      <c r="D328" s="24">
        <v>0.2</v>
      </c>
      <c r="E328" s="98">
        <v>0.2</v>
      </c>
      <c r="F328" s="103">
        <f t="shared" si="10"/>
        <v>100</v>
      </c>
    </row>
    <row r="329" spans="1:6" ht="12.75" hidden="1">
      <c r="A329" s="37" t="s">
        <v>209</v>
      </c>
      <c r="B329" s="47">
        <v>33123</v>
      </c>
      <c r="C329" s="24"/>
      <c r="D329" s="24"/>
      <c r="E329" s="98"/>
      <c r="F329" s="103" t="e">
        <f t="shared" si="10"/>
        <v>#DIV/0!</v>
      </c>
    </row>
    <row r="330" spans="1:6" ht="12.75">
      <c r="A330" s="37" t="s">
        <v>227</v>
      </c>
      <c r="B330" s="47">
        <v>33031</v>
      </c>
      <c r="C330" s="24"/>
      <c r="D330" s="24">
        <v>30858.9</v>
      </c>
      <c r="E330" s="98">
        <v>30858.8</v>
      </c>
      <c r="F330" s="103">
        <f t="shared" si="10"/>
        <v>99.99967594437908</v>
      </c>
    </row>
    <row r="331" spans="1:6" ht="12.75">
      <c r="A331" s="37" t="s">
        <v>374</v>
      </c>
      <c r="B331" s="47">
        <v>33019</v>
      </c>
      <c r="C331" s="24"/>
      <c r="D331" s="24">
        <v>1439.4</v>
      </c>
      <c r="E331" s="98">
        <v>1439.4</v>
      </c>
      <c r="F331" s="103">
        <f t="shared" si="10"/>
        <v>100</v>
      </c>
    </row>
    <row r="332" spans="1:6" ht="12.75" hidden="1">
      <c r="A332" s="49" t="s">
        <v>281</v>
      </c>
      <c r="B332" s="50"/>
      <c r="C332" s="24"/>
      <c r="D332" s="24"/>
      <c r="E332" s="98"/>
      <c r="F332" s="103" t="e">
        <f t="shared" si="10"/>
        <v>#DIV/0!</v>
      </c>
    </row>
    <row r="333" spans="1:6" ht="12.75">
      <c r="A333" s="49" t="s">
        <v>282</v>
      </c>
      <c r="B333" s="50">
        <v>33019</v>
      </c>
      <c r="C333" s="24"/>
      <c r="D333" s="24">
        <v>2260</v>
      </c>
      <c r="E333" s="98">
        <v>2260</v>
      </c>
      <c r="F333" s="103">
        <f t="shared" si="10"/>
        <v>100</v>
      </c>
    </row>
    <row r="334" spans="1:6" ht="12.75">
      <c r="A334" s="37" t="s">
        <v>148</v>
      </c>
      <c r="B334" s="37"/>
      <c r="C334" s="24"/>
      <c r="D334" s="24">
        <v>677</v>
      </c>
      <c r="E334" s="98">
        <v>437</v>
      </c>
      <c r="F334" s="103">
        <f t="shared" si="10"/>
        <v>64.54948301329394</v>
      </c>
    </row>
    <row r="335" spans="1:6" ht="12.75" hidden="1">
      <c r="A335" s="37" t="s">
        <v>210</v>
      </c>
      <c r="B335" s="37"/>
      <c r="C335" s="24"/>
      <c r="D335" s="24"/>
      <c r="E335" s="98"/>
      <c r="F335" s="103" t="e">
        <f t="shared" si="10"/>
        <v>#DIV/0!</v>
      </c>
    </row>
    <row r="336" spans="1:6" ht="12.75">
      <c r="A336" s="37" t="s">
        <v>8</v>
      </c>
      <c r="B336" s="37"/>
      <c r="C336" s="24">
        <v>20894</v>
      </c>
      <c r="D336" s="24">
        <v>4049.8</v>
      </c>
      <c r="E336" s="98">
        <v>3995</v>
      </c>
      <c r="F336" s="103">
        <f t="shared" si="10"/>
        <v>98.64684675786458</v>
      </c>
    </row>
    <row r="337" spans="1:6" ht="12.75">
      <c r="A337" s="26" t="s">
        <v>33</v>
      </c>
      <c r="B337" s="26"/>
      <c r="C337" s="27">
        <f>SUM(C339:C343)</f>
        <v>0</v>
      </c>
      <c r="D337" s="27">
        <f>SUM(D339:D343)</f>
        <v>3348.9</v>
      </c>
      <c r="E337" s="27">
        <f>SUM(E339:E343)</f>
        <v>3348.9</v>
      </c>
      <c r="F337" s="103">
        <f t="shared" si="10"/>
        <v>100</v>
      </c>
    </row>
    <row r="338" spans="1:6" ht="12.75">
      <c r="A338" s="23" t="s">
        <v>1</v>
      </c>
      <c r="B338" s="23"/>
      <c r="C338" s="24"/>
      <c r="D338" s="24"/>
      <c r="E338" s="98"/>
      <c r="F338" s="103"/>
    </row>
    <row r="339" spans="1:6" ht="12.75">
      <c r="A339" s="37" t="s">
        <v>86</v>
      </c>
      <c r="B339" s="37"/>
      <c r="C339" s="24"/>
      <c r="D339" s="24">
        <v>3193.9</v>
      </c>
      <c r="E339" s="98">
        <v>3193.9</v>
      </c>
      <c r="F339" s="103">
        <f t="shared" si="10"/>
        <v>100</v>
      </c>
    </row>
    <row r="340" spans="1:6" ht="12.75" hidden="1">
      <c r="A340" s="37" t="s">
        <v>88</v>
      </c>
      <c r="B340" s="37"/>
      <c r="C340" s="24"/>
      <c r="D340" s="24"/>
      <c r="E340" s="98"/>
      <c r="F340" s="103" t="e">
        <f t="shared" si="10"/>
        <v>#DIV/0!</v>
      </c>
    </row>
    <row r="341" spans="1:6" ht="12.75" hidden="1">
      <c r="A341" s="49" t="s">
        <v>281</v>
      </c>
      <c r="B341" s="49"/>
      <c r="C341" s="24"/>
      <c r="D341" s="24"/>
      <c r="E341" s="98"/>
      <c r="F341" s="103" t="e">
        <f t="shared" si="10"/>
        <v>#DIV/0!</v>
      </c>
    </row>
    <row r="342" spans="1:6" ht="12.75">
      <c r="A342" s="41" t="s">
        <v>148</v>
      </c>
      <c r="B342" s="41"/>
      <c r="C342" s="31"/>
      <c r="D342" s="31">
        <v>155</v>
      </c>
      <c r="E342" s="99">
        <v>155</v>
      </c>
      <c r="F342" s="114">
        <f t="shared" si="10"/>
        <v>100</v>
      </c>
    </row>
    <row r="343" spans="1:6" ht="12.75" hidden="1">
      <c r="A343" s="41" t="s">
        <v>36</v>
      </c>
      <c r="B343" s="41"/>
      <c r="C343" s="31"/>
      <c r="D343" s="31"/>
      <c r="E343" s="98"/>
      <c r="F343" s="103" t="e">
        <f t="shared" si="10"/>
        <v>#DIV/0!</v>
      </c>
    </row>
    <row r="344" spans="1:6" ht="12.75">
      <c r="A344" s="19" t="s">
        <v>17</v>
      </c>
      <c r="B344" s="19"/>
      <c r="C344" s="20">
        <f>C345+C356</f>
        <v>705826</v>
      </c>
      <c r="D344" s="20">
        <f>D345+D356</f>
        <v>487641.1</v>
      </c>
      <c r="E344" s="20">
        <f>E345+E356</f>
        <v>483602.9</v>
      </c>
      <c r="F344" s="103">
        <f t="shared" si="10"/>
        <v>99.17189096653257</v>
      </c>
    </row>
    <row r="345" spans="1:6" ht="12.75">
      <c r="A345" s="21" t="s">
        <v>32</v>
      </c>
      <c r="B345" s="21"/>
      <c r="C345" s="22">
        <f>SUM(C347:C355)</f>
        <v>405826</v>
      </c>
      <c r="D345" s="22">
        <f>SUM(D347:D355)</f>
        <v>486666.3</v>
      </c>
      <c r="E345" s="22">
        <f>SUM(E347:E355)</f>
        <v>482870.10000000003</v>
      </c>
      <c r="F345" s="103">
        <f t="shared" si="10"/>
        <v>99.21995831640696</v>
      </c>
    </row>
    <row r="346" spans="1:6" ht="12.75">
      <c r="A346" s="23" t="s">
        <v>1</v>
      </c>
      <c r="B346" s="23"/>
      <c r="C346" s="24"/>
      <c r="D346" s="24"/>
      <c r="E346" s="98"/>
      <c r="F346" s="103"/>
    </row>
    <row r="347" spans="1:6" ht="12.75">
      <c r="A347" s="36" t="s">
        <v>16</v>
      </c>
      <c r="B347" s="36"/>
      <c r="C347" s="24">
        <v>218826</v>
      </c>
      <c r="D347" s="24">
        <v>215294</v>
      </c>
      <c r="E347" s="98">
        <v>215294</v>
      </c>
      <c r="F347" s="103">
        <f t="shared" si="10"/>
        <v>100</v>
      </c>
    </row>
    <row r="348" spans="1:6" ht="12.75">
      <c r="A348" s="37" t="s">
        <v>81</v>
      </c>
      <c r="B348" s="37"/>
      <c r="C348" s="24">
        <v>176000</v>
      </c>
      <c r="D348" s="24">
        <v>251000</v>
      </c>
      <c r="E348" s="98">
        <v>251000</v>
      </c>
      <c r="F348" s="103">
        <f t="shared" si="10"/>
        <v>100</v>
      </c>
    </row>
    <row r="349" spans="1:6" ht="12.75">
      <c r="A349" s="37" t="s">
        <v>8</v>
      </c>
      <c r="B349" s="37"/>
      <c r="C349" s="52">
        <v>11000</v>
      </c>
      <c r="D349" s="52">
        <v>13595.1</v>
      </c>
      <c r="E349" s="98">
        <v>9798.9</v>
      </c>
      <c r="F349" s="103">
        <f t="shared" si="10"/>
        <v>72.07670410662665</v>
      </c>
    </row>
    <row r="350" spans="1:6" ht="12.75" hidden="1">
      <c r="A350" s="37" t="s">
        <v>211</v>
      </c>
      <c r="B350" s="37"/>
      <c r="C350" s="52"/>
      <c r="D350" s="52"/>
      <c r="E350" s="98"/>
      <c r="F350" s="103" t="e">
        <f t="shared" si="10"/>
        <v>#DIV/0!</v>
      </c>
    </row>
    <row r="351" spans="1:6" ht="12.75">
      <c r="A351" s="37" t="s">
        <v>372</v>
      </c>
      <c r="B351" s="47">
        <v>35018</v>
      </c>
      <c r="C351" s="52"/>
      <c r="D351" s="52">
        <v>5529.5</v>
      </c>
      <c r="E351" s="98">
        <v>5529.5</v>
      </c>
      <c r="F351" s="103">
        <f t="shared" si="10"/>
        <v>100</v>
      </c>
    </row>
    <row r="352" spans="1:6" ht="12.75">
      <c r="A352" s="37" t="s">
        <v>98</v>
      </c>
      <c r="B352" s="47">
        <v>98335</v>
      </c>
      <c r="C352" s="24"/>
      <c r="D352" s="24">
        <v>673.8</v>
      </c>
      <c r="E352" s="98">
        <v>673.8</v>
      </c>
      <c r="F352" s="103">
        <f t="shared" si="10"/>
        <v>100</v>
      </c>
    </row>
    <row r="353" spans="1:6" ht="12.75">
      <c r="A353" s="37" t="s">
        <v>283</v>
      </c>
      <c r="B353" s="47">
        <v>35050</v>
      </c>
      <c r="C353" s="24"/>
      <c r="D353" s="24">
        <v>30</v>
      </c>
      <c r="E353" s="98">
        <v>30</v>
      </c>
      <c r="F353" s="103">
        <f t="shared" si="10"/>
        <v>100</v>
      </c>
    </row>
    <row r="354" spans="1:6" ht="12.75">
      <c r="A354" s="37" t="s">
        <v>373</v>
      </c>
      <c r="B354" s="47">
        <v>35063</v>
      </c>
      <c r="C354" s="24"/>
      <c r="D354" s="24">
        <v>100</v>
      </c>
      <c r="E354" s="98">
        <v>100</v>
      </c>
      <c r="F354" s="103">
        <f t="shared" si="10"/>
        <v>100</v>
      </c>
    </row>
    <row r="355" spans="1:6" ht="12.75">
      <c r="A355" s="37" t="s">
        <v>118</v>
      </c>
      <c r="B355" s="47">
        <v>98297</v>
      </c>
      <c r="C355" s="24"/>
      <c r="D355" s="24">
        <v>443.9</v>
      </c>
      <c r="E355" s="98">
        <v>443.9</v>
      </c>
      <c r="F355" s="103">
        <f t="shared" si="10"/>
        <v>100</v>
      </c>
    </row>
    <row r="356" spans="1:6" ht="12.75">
      <c r="A356" s="21" t="s">
        <v>33</v>
      </c>
      <c r="B356" s="53"/>
      <c r="C356" s="22">
        <f>SUM(C358:C360)</f>
        <v>300000</v>
      </c>
      <c r="D356" s="22">
        <f>SUM(D358:D360)</f>
        <v>974.8</v>
      </c>
      <c r="E356" s="22">
        <f>SUM(E358:E360)</f>
        <v>732.8</v>
      </c>
      <c r="F356" s="103">
        <f t="shared" si="10"/>
        <v>75.17439474764053</v>
      </c>
    </row>
    <row r="357" spans="1:6" ht="12.75">
      <c r="A357" s="23" t="s">
        <v>1</v>
      </c>
      <c r="B357" s="23"/>
      <c r="C357" s="24"/>
      <c r="D357" s="24"/>
      <c r="E357" s="98"/>
      <c r="F357" s="103"/>
    </row>
    <row r="358" spans="1:6" ht="12.75">
      <c r="A358" s="37" t="s">
        <v>284</v>
      </c>
      <c r="B358" s="37"/>
      <c r="C358" s="24">
        <v>300000</v>
      </c>
      <c r="D358" s="24">
        <v>0</v>
      </c>
      <c r="E358" s="98">
        <v>0</v>
      </c>
      <c r="F358" s="105" t="s">
        <v>128</v>
      </c>
    </row>
    <row r="359" spans="1:6" ht="12.75">
      <c r="A359" s="37" t="s">
        <v>88</v>
      </c>
      <c r="B359" s="37"/>
      <c r="C359" s="24"/>
      <c r="D359" s="24">
        <v>300</v>
      </c>
      <c r="E359" s="98">
        <v>300</v>
      </c>
      <c r="F359" s="103">
        <f t="shared" si="10"/>
        <v>100</v>
      </c>
    </row>
    <row r="360" spans="1:6" ht="12.75">
      <c r="A360" s="30" t="s">
        <v>36</v>
      </c>
      <c r="B360" s="30"/>
      <c r="C360" s="31"/>
      <c r="D360" s="31">
        <v>674.8</v>
      </c>
      <c r="E360" s="99">
        <v>432.8</v>
      </c>
      <c r="F360" s="114">
        <f t="shared" si="10"/>
        <v>64.13752222880854</v>
      </c>
    </row>
    <row r="361" spans="1:6" ht="12.75">
      <c r="A361" s="54" t="s">
        <v>18</v>
      </c>
      <c r="B361" s="54"/>
      <c r="C361" s="29">
        <f>C362+C372</f>
        <v>142965</v>
      </c>
      <c r="D361" s="29">
        <f>D362+D372</f>
        <v>144835.4</v>
      </c>
      <c r="E361" s="29">
        <f>E362+E372</f>
        <v>144835.3</v>
      </c>
      <c r="F361" s="103">
        <f t="shared" si="10"/>
        <v>99.99993095610603</v>
      </c>
    </row>
    <row r="362" spans="1:6" ht="12.75">
      <c r="A362" s="21" t="s">
        <v>32</v>
      </c>
      <c r="B362" s="21"/>
      <c r="C362" s="22">
        <f>SUM(C364:C371)</f>
        <v>142965</v>
      </c>
      <c r="D362" s="22">
        <f>SUM(D364:D371)</f>
        <v>144660.4</v>
      </c>
      <c r="E362" s="22">
        <f>SUM(E364:E371)</f>
        <v>144660.3</v>
      </c>
      <c r="F362" s="103">
        <f t="shared" si="10"/>
        <v>99.99993087258157</v>
      </c>
    </row>
    <row r="363" spans="1:6" ht="12.75">
      <c r="A363" s="23" t="s">
        <v>1</v>
      </c>
      <c r="B363" s="23"/>
      <c r="C363" s="24"/>
      <c r="D363" s="24"/>
      <c r="E363" s="98"/>
      <c r="F363" s="103"/>
    </row>
    <row r="364" spans="1:6" ht="12.75">
      <c r="A364" s="37" t="s">
        <v>16</v>
      </c>
      <c r="B364" s="37"/>
      <c r="C364" s="24">
        <v>123300</v>
      </c>
      <c r="D364" s="24">
        <v>124507</v>
      </c>
      <c r="E364" s="98">
        <v>124507</v>
      </c>
      <c r="F364" s="103">
        <f t="shared" si="10"/>
        <v>100</v>
      </c>
    </row>
    <row r="365" spans="1:6" ht="12.75">
      <c r="A365" s="37" t="s">
        <v>8</v>
      </c>
      <c r="B365" s="37"/>
      <c r="C365" s="24">
        <v>16550</v>
      </c>
      <c r="D365" s="24">
        <v>11337.4</v>
      </c>
      <c r="E365" s="98">
        <v>11337.3</v>
      </c>
      <c r="F365" s="103">
        <f t="shared" si="10"/>
        <v>99.99911796355426</v>
      </c>
    </row>
    <row r="366" spans="1:6" ht="12.75">
      <c r="A366" s="37" t="s">
        <v>212</v>
      </c>
      <c r="B366" s="37"/>
      <c r="C366" s="24">
        <v>3115</v>
      </c>
      <c r="D366" s="24">
        <v>3152</v>
      </c>
      <c r="E366" s="98">
        <v>3152</v>
      </c>
      <c r="F366" s="103">
        <f t="shared" si="10"/>
        <v>100</v>
      </c>
    </row>
    <row r="367" spans="1:6" ht="12.75">
      <c r="A367" s="37" t="s">
        <v>82</v>
      </c>
      <c r="B367" s="37"/>
      <c r="C367" s="24"/>
      <c r="D367" s="24">
        <v>4838</v>
      </c>
      <c r="E367" s="98">
        <v>4838</v>
      </c>
      <c r="F367" s="103">
        <f t="shared" si="10"/>
        <v>100</v>
      </c>
    </row>
    <row r="368" spans="1:6" ht="12.75">
      <c r="A368" s="37" t="s">
        <v>112</v>
      </c>
      <c r="B368" s="47">
        <v>34070</v>
      </c>
      <c r="C368" s="24"/>
      <c r="D368" s="24">
        <v>427</v>
      </c>
      <c r="E368" s="98">
        <v>427</v>
      </c>
      <c r="F368" s="103">
        <f t="shared" si="10"/>
        <v>100</v>
      </c>
    </row>
    <row r="369" spans="1:6" ht="12.75">
      <c r="A369" s="37" t="s">
        <v>113</v>
      </c>
      <c r="B369" s="47">
        <v>34053</v>
      </c>
      <c r="C369" s="24"/>
      <c r="D369" s="24">
        <v>399</v>
      </c>
      <c r="E369" s="98">
        <v>399</v>
      </c>
      <c r="F369" s="103">
        <f t="shared" si="10"/>
        <v>100</v>
      </c>
    </row>
    <row r="370" spans="1:6" ht="12.75" hidden="1">
      <c r="A370" s="37" t="s">
        <v>148</v>
      </c>
      <c r="B370" s="37"/>
      <c r="C370" s="24"/>
      <c r="D370" s="24"/>
      <c r="E370" s="98"/>
      <c r="F370" s="103" t="e">
        <f t="shared" si="10"/>
        <v>#DIV/0!</v>
      </c>
    </row>
    <row r="371" spans="1:6" ht="12.75" hidden="1">
      <c r="A371" s="37" t="s">
        <v>285</v>
      </c>
      <c r="B371" s="47">
        <v>33037</v>
      </c>
      <c r="C371" s="24"/>
      <c r="D371" s="24"/>
      <c r="E371" s="98"/>
      <c r="F371" s="103" t="e">
        <f t="shared" si="10"/>
        <v>#DIV/0!</v>
      </c>
    </row>
    <row r="372" spans="1:6" ht="12.75">
      <c r="A372" s="21" t="s">
        <v>33</v>
      </c>
      <c r="B372" s="21"/>
      <c r="C372" s="22">
        <f>SUM(C374:C379)</f>
        <v>0</v>
      </c>
      <c r="D372" s="22">
        <f>SUM(D374:D379)</f>
        <v>175</v>
      </c>
      <c r="E372" s="22">
        <f>SUM(E374:E379)</f>
        <v>175</v>
      </c>
      <c r="F372" s="103">
        <f t="shared" si="10"/>
        <v>100</v>
      </c>
    </row>
    <row r="373" spans="1:6" ht="12.75">
      <c r="A373" s="23" t="s">
        <v>1</v>
      </c>
      <c r="B373" s="23"/>
      <c r="C373" s="24"/>
      <c r="D373" s="24"/>
      <c r="E373" s="98"/>
      <c r="F373" s="103"/>
    </row>
    <row r="374" spans="1:6" ht="12.75" hidden="1">
      <c r="A374" s="37" t="s">
        <v>285</v>
      </c>
      <c r="B374" s="47">
        <v>33939</v>
      </c>
      <c r="C374" s="24"/>
      <c r="D374" s="24"/>
      <c r="E374" s="98"/>
      <c r="F374" s="103" t="e">
        <f aca="true" t="shared" si="11" ref="F374:F435">E374/D374*100</f>
        <v>#DIV/0!</v>
      </c>
    </row>
    <row r="375" spans="1:6" ht="12.75">
      <c r="A375" s="41" t="s">
        <v>113</v>
      </c>
      <c r="B375" s="41">
        <v>34544</v>
      </c>
      <c r="C375" s="31"/>
      <c r="D375" s="31">
        <v>175</v>
      </c>
      <c r="E375" s="99">
        <v>175</v>
      </c>
      <c r="F375" s="114">
        <f t="shared" si="11"/>
        <v>100</v>
      </c>
    </row>
    <row r="376" spans="1:6" ht="12.75" hidden="1">
      <c r="A376" s="41" t="s">
        <v>286</v>
      </c>
      <c r="B376" s="41">
        <v>34941</v>
      </c>
      <c r="C376" s="31"/>
      <c r="D376" s="31"/>
      <c r="E376" s="98"/>
      <c r="F376" s="103" t="e">
        <f t="shared" si="11"/>
        <v>#DIV/0!</v>
      </c>
    </row>
    <row r="377" spans="1:6" ht="12.75" hidden="1">
      <c r="A377" s="49" t="s">
        <v>88</v>
      </c>
      <c r="B377" s="49"/>
      <c r="C377" s="24"/>
      <c r="D377" s="24"/>
      <c r="E377" s="98"/>
      <c r="F377" s="103" t="e">
        <f t="shared" si="11"/>
        <v>#DIV/0!</v>
      </c>
    </row>
    <row r="378" spans="1:6" ht="12.75" hidden="1">
      <c r="A378" s="49" t="s">
        <v>36</v>
      </c>
      <c r="B378" s="49"/>
      <c r="C378" s="24"/>
      <c r="D378" s="24"/>
      <c r="E378" s="98"/>
      <c r="F378" s="103" t="e">
        <f t="shared" si="11"/>
        <v>#DIV/0!</v>
      </c>
    </row>
    <row r="379" spans="1:6" ht="12.75" hidden="1">
      <c r="A379" s="41" t="s">
        <v>148</v>
      </c>
      <c r="B379" s="41"/>
      <c r="C379" s="31"/>
      <c r="D379" s="31"/>
      <c r="E379" s="98"/>
      <c r="F379" s="103" t="e">
        <f t="shared" si="11"/>
        <v>#DIV/0!</v>
      </c>
    </row>
    <row r="380" spans="1:6" ht="12.75">
      <c r="A380" s="54" t="s">
        <v>287</v>
      </c>
      <c r="B380" s="54"/>
      <c r="C380" s="20">
        <f>C381+C406</f>
        <v>149420.3</v>
      </c>
      <c r="D380" s="20">
        <f>D381+D406</f>
        <v>1145778.8000000003</v>
      </c>
      <c r="E380" s="20">
        <f>E381+E406</f>
        <v>512409.1000000001</v>
      </c>
      <c r="F380" s="103">
        <f t="shared" si="11"/>
        <v>44.72146805299592</v>
      </c>
    </row>
    <row r="381" spans="1:6" ht="12.75">
      <c r="A381" s="21" t="s">
        <v>32</v>
      </c>
      <c r="B381" s="21"/>
      <c r="C381" s="22">
        <f>SUM(C383:C397)</f>
        <v>32100</v>
      </c>
      <c r="D381" s="22">
        <f>SUM(D383:D397)</f>
        <v>63407.59999999999</v>
      </c>
      <c r="E381" s="22">
        <f>SUM(E383:E397)</f>
        <v>44321.40000000001</v>
      </c>
      <c r="F381" s="103">
        <f t="shared" si="11"/>
        <v>69.8991918949779</v>
      </c>
    </row>
    <row r="382" spans="1:6" ht="12.75">
      <c r="A382" s="23" t="s">
        <v>1</v>
      </c>
      <c r="B382" s="23"/>
      <c r="C382" s="22"/>
      <c r="D382" s="22"/>
      <c r="E382" s="98"/>
      <c r="F382" s="103"/>
    </row>
    <row r="383" spans="1:6" ht="12.75">
      <c r="A383" s="37" t="s">
        <v>8</v>
      </c>
      <c r="B383" s="37"/>
      <c r="C383" s="24"/>
      <c r="D383" s="24">
        <v>3858.4</v>
      </c>
      <c r="E383" s="98">
        <v>2771.8</v>
      </c>
      <c r="F383" s="103">
        <f t="shared" si="11"/>
        <v>71.83806759278458</v>
      </c>
    </row>
    <row r="384" spans="1:6" ht="12.75">
      <c r="A384" s="37" t="s">
        <v>288</v>
      </c>
      <c r="B384" s="37"/>
      <c r="C384" s="24"/>
      <c r="D384" s="24">
        <v>3500</v>
      </c>
      <c r="E384" s="98">
        <v>3500</v>
      </c>
      <c r="F384" s="103">
        <f t="shared" si="11"/>
        <v>100</v>
      </c>
    </row>
    <row r="385" spans="1:6" ht="12.75">
      <c r="A385" s="37" t="s">
        <v>87</v>
      </c>
      <c r="B385" s="37"/>
      <c r="C385" s="24"/>
      <c r="D385" s="24">
        <v>1067</v>
      </c>
      <c r="E385" s="98">
        <v>850</v>
      </c>
      <c r="F385" s="103">
        <f t="shared" si="11"/>
        <v>79.66260543580131</v>
      </c>
    </row>
    <row r="386" spans="1:6" ht="12.75">
      <c r="A386" s="25" t="s">
        <v>199</v>
      </c>
      <c r="B386" s="25"/>
      <c r="C386" s="24"/>
      <c r="D386" s="24">
        <v>5523</v>
      </c>
      <c r="E386" s="98">
        <v>5523</v>
      </c>
      <c r="F386" s="103">
        <f t="shared" si="11"/>
        <v>100</v>
      </c>
    </row>
    <row r="387" spans="1:6" ht="12.75">
      <c r="A387" s="37" t="s">
        <v>365</v>
      </c>
      <c r="B387" s="37"/>
      <c r="C387" s="24"/>
      <c r="D387" s="24">
        <v>4439.1</v>
      </c>
      <c r="E387" s="98">
        <v>4439.1</v>
      </c>
      <c r="F387" s="103">
        <f t="shared" si="11"/>
        <v>100</v>
      </c>
    </row>
    <row r="388" spans="1:6" ht="12.75">
      <c r="A388" s="41" t="s">
        <v>289</v>
      </c>
      <c r="B388" s="41"/>
      <c r="C388" s="31"/>
      <c r="D388" s="31">
        <v>2000</v>
      </c>
      <c r="E388" s="99">
        <v>2000</v>
      </c>
      <c r="F388" s="114">
        <f t="shared" si="11"/>
        <v>100</v>
      </c>
    </row>
    <row r="389" spans="1:6" ht="12.75" hidden="1">
      <c r="A389" s="25" t="s">
        <v>285</v>
      </c>
      <c r="B389" s="25">
        <v>33037</v>
      </c>
      <c r="C389" s="24"/>
      <c r="D389" s="24"/>
      <c r="E389" s="98"/>
      <c r="F389" s="103" t="e">
        <f t="shared" si="11"/>
        <v>#DIV/0!</v>
      </c>
    </row>
    <row r="390" spans="1:6" ht="12.75">
      <c r="A390" s="37" t="s">
        <v>290</v>
      </c>
      <c r="B390" s="47">
        <v>3000</v>
      </c>
      <c r="C390" s="24"/>
      <c r="D390" s="24">
        <f>746.6+1791</f>
        <v>2537.6</v>
      </c>
      <c r="E390" s="98">
        <v>1001.9</v>
      </c>
      <c r="F390" s="103">
        <f t="shared" si="11"/>
        <v>39.48218789407314</v>
      </c>
    </row>
    <row r="391" spans="1:6" ht="12.75">
      <c r="A391" s="37" t="s">
        <v>291</v>
      </c>
      <c r="B391" s="47">
        <v>2500</v>
      </c>
      <c r="C391" s="24"/>
      <c r="D391" s="24">
        <v>312</v>
      </c>
      <c r="E391" s="98">
        <v>312</v>
      </c>
      <c r="F391" s="103">
        <f t="shared" si="11"/>
        <v>100</v>
      </c>
    </row>
    <row r="392" spans="1:6" ht="12.75">
      <c r="A392" s="37" t="s">
        <v>292</v>
      </c>
      <c r="B392" s="47">
        <v>95113</v>
      </c>
      <c r="C392" s="24"/>
      <c r="D392" s="24">
        <v>64.4</v>
      </c>
      <c r="E392" s="98">
        <v>64.4</v>
      </c>
      <c r="F392" s="103">
        <f t="shared" si="11"/>
        <v>100</v>
      </c>
    </row>
    <row r="393" spans="1:6" ht="12.75">
      <c r="A393" s="37" t="s">
        <v>204</v>
      </c>
      <c r="B393" s="47" t="s">
        <v>293</v>
      </c>
      <c r="C393" s="24"/>
      <c r="D393" s="24">
        <v>291.3</v>
      </c>
      <c r="E393" s="98">
        <v>0</v>
      </c>
      <c r="F393" s="103">
        <f t="shared" si="11"/>
        <v>0</v>
      </c>
    </row>
    <row r="394" spans="1:6" ht="12.75">
      <c r="A394" s="37" t="s">
        <v>294</v>
      </c>
      <c r="B394" s="47"/>
      <c r="C394" s="24"/>
      <c r="D394" s="24">
        <v>1600</v>
      </c>
      <c r="E394" s="98">
        <v>337.2</v>
      </c>
      <c r="F394" s="103">
        <f t="shared" si="11"/>
        <v>21.075</v>
      </c>
    </row>
    <row r="395" spans="1:6" ht="12.75">
      <c r="A395" s="25" t="s">
        <v>371</v>
      </c>
      <c r="B395" s="25"/>
      <c r="C395" s="24"/>
      <c r="D395" s="24">
        <v>1002.5</v>
      </c>
      <c r="E395" s="98">
        <v>0</v>
      </c>
      <c r="F395" s="103">
        <f t="shared" si="11"/>
        <v>0</v>
      </c>
    </row>
    <row r="396" spans="1:6" ht="12.75">
      <c r="A396" s="25" t="s">
        <v>196</v>
      </c>
      <c r="B396" s="25"/>
      <c r="C396" s="24"/>
      <c r="D396" s="24">
        <v>2127.8</v>
      </c>
      <c r="E396" s="98">
        <v>2127.8</v>
      </c>
      <c r="F396" s="103">
        <f t="shared" si="11"/>
        <v>100</v>
      </c>
    </row>
    <row r="397" spans="1:6" ht="12.75">
      <c r="A397" s="25" t="s">
        <v>148</v>
      </c>
      <c r="B397" s="25"/>
      <c r="C397" s="52">
        <f>SUM(C398:C405)</f>
        <v>32100</v>
      </c>
      <c r="D397" s="52">
        <f>SUM(D398:D405)</f>
        <v>35084.49999999999</v>
      </c>
      <c r="E397" s="52">
        <f>SUM(E398:E405)</f>
        <v>21394.200000000004</v>
      </c>
      <c r="F397" s="103">
        <f t="shared" si="11"/>
        <v>60.9790648291981</v>
      </c>
    </row>
    <row r="398" spans="1:6" ht="12.75">
      <c r="A398" s="25" t="s">
        <v>295</v>
      </c>
      <c r="B398" s="25"/>
      <c r="C398" s="52">
        <v>31500</v>
      </c>
      <c r="D398" s="52">
        <v>31555.6</v>
      </c>
      <c r="E398" s="98">
        <v>19011.4</v>
      </c>
      <c r="F398" s="103">
        <f t="shared" si="11"/>
        <v>60.247309510831684</v>
      </c>
    </row>
    <row r="399" spans="1:6" ht="12.75">
      <c r="A399" s="25" t="s">
        <v>296</v>
      </c>
      <c r="B399" s="25"/>
      <c r="C399" s="52"/>
      <c r="D399" s="52">
        <v>164.5</v>
      </c>
      <c r="E399" s="98">
        <v>123.9</v>
      </c>
      <c r="F399" s="103">
        <f t="shared" si="11"/>
        <v>75.31914893617022</v>
      </c>
    </row>
    <row r="400" spans="1:6" ht="12.75">
      <c r="A400" s="25" t="s">
        <v>297</v>
      </c>
      <c r="B400" s="25"/>
      <c r="C400" s="52"/>
      <c r="D400" s="52">
        <v>2070.2</v>
      </c>
      <c r="E400" s="98">
        <v>2000.4</v>
      </c>
      <c r="F400" s="103">
        <f t="shared" si="11"/>
        <v>96.62834508743117</v>
      </c>
    </row>
    <row r="401" spans="1:6" ht="12.75">
      <c r="A401" s="25" t="s">
        <v>298</v>
      </c>
      <c r="B401" s="25"/>
      <c r="C401" s="52"/>
      <c r="D401" s="52">
        <v>6.7</v>
      </c>
      <c r="E401" s="98">
        <v>6.6</v>
      </c>
      <c r="F401" s="103">
        <f t="shared" si="11"/>
        <v>98.50746268656717</v>
      </c>
    </row>
    <row r="402" spans="1:6" ht="12.75">
      <c r="A402" s="25" t="s">
        <v>299</v>
      </c>
      <c r="B402" s="25"/>
      <c r="C402" s="52"/>
      <c r="D402" s="52">
        <v>356.4</v>
      </c>
      <c r="E402" s="98">
        <v>70.4</v>
      </c>
      <c r="F402" s="103">
        <f t="shared" si="11"/>
        <v>19.75308641975309</v>
      </c>
    </row>
    <row r="403" spans="1:6" ht="12.75">
      <c r="A403" s="25" t="s">
        <v>300</v>
      </c>
      <c r="B403" s="25"/>
      <c r="C403" s="52"/>
      <c r="D403" s="52">
        <v>181.5</v>
      </c>
      <c r="E403" s="98">
        <v>181.5</v>
      </c>
      <c r="F403" s="103">
        <f t="shared" si="11"/>
        <v>100</v>
      </c>
    </row>
    <row r="404" spans="1:6" ht="12.75">
      <c r="A404" s="25" t="s">
        <v>301</v>
      </c>
      <c r="B404" s="25"/>
      <c r="C404" s="52"/>
      <c r="D404" s="52">
        <v>149.6</v>
      </c>
      <c r="E404" s="98">
        <v>0</v>
      </c>
      <c r="F404" s="103">
        <f t="shared" si="11"/>
        <v>0</v>
      </c>
    </row>
    <row r="405" spans="1:6" ht="12.75">
      <c r="A405" s="25" t="s">
        <v>302</v>
      </c>
      <c r="B405" s="25"/>
      <c r="C405" s="52">
        <v>600</v>
      </c>
      <c r="D405" s="52">
        <v>600</v>
      </c>
      <c r="E405" s="98">
        <v>0</v>
      </c>
      <c r="F405" s="103">
        <f t="shared" si="11"/>
        <v>0</v>
      </c>
    </row>
    <row r="406" spans="1:7" ht="12.75">
      <c r="A406" s="21" t="s">
        <v>33</v>
      </c>
      <c r="B406" s="21"/>
      <c r="C406" s="22">
        <f>SUM(C408:C422)</f>
        <v>117320.3</v>
      </c>
      <c r="D406" s="97">
        <f>SUM(D408:D422)</f>
        <v>1082371.2000000002</v>
      </c>
      <c r="E406" s="22">
        <f>SUM(E408:E422)</f>
        <v>468087.70000000007</v>
      </c>
      <c r="F406" s="103">
        <f t="shared" si="11"/>
        <v>43.24650360246097</v>
      </c>
      <c r="G406" s="7"/>
    </row>
    <row r="407" spans="1:6" ht="12.75">
      <c r="A407" s="23" t="s">
        <v>1</v>
      </c>
      <c r="B407" s="23"/>
      <c r="C407" s="24"/>
      <c r="D407" s="24"/>
      <c r="E407" s="98"/>
      <c r="F407" s="103"/>
    </row>
    <row r="408" spans="1:6" ht="12.75">
      <c r="A408" s="37" t="s">
        <v>303</v>
      </c>
      <c r="B408" s="37"/>
      <c r="C408" s="24"/>
      <c r="D408" s="24">
        <v>14000</v>
      </c>
      <c r="E408" s="98">
        <v>13005.2</v>
      </c>
      <c r="F408" s="103">
        <f t="shared" si="11"/>
        <v>92.89428571428572</v>
      </c>
    </row>
    <row r="409" spans="1:6" ht="12.75" hidden="1">
      <c r="A409" s="37" t="s">
        <v>304</v>
      </c>
      <c r="B409" s="37"/>
      <c r="C409" s="24"/>
      <c r="D409" s="24"/>
      <c r="E409" s="98"/>
      <c r="F409" s="103" t="e">
        <f t="shared" si="11"/>
        <v>#DIV/0!</v>
      </c>
    </row>
    <row r="410" spans="1:6" ht="12.75" hidden="1">
      <c r="A410" s="37" t="s">
        <v>305</v>
      </c>
      <c r="B410" s="37"/>
      <c r="C410" s="24"/>
      <c r="D410" s="24"/>
      <c r="E410" s="98"/>
      <c r="F410" s="103" t="e">
        <f t="shared" si="11"/>
        <v>#DIV/0!</v>
      </c>
    </row>
    <row r="411" spans="1:6" ht="12.75">
      <c r="A411" s="37" t="s">
        <v>292</v>
      </c>
      <c r="B411" s="47">
        <v>95823</v>
      </c>
      <c r="C411" s="24"/>
      <c r="D411" s="24">
        <f>13650.7+1839.4</f>
        <v>15490.1</v>
      </c>
      <c r="E411" s="98">
        <v>15490.1</v>
      </c>
      <c r="F411" s="103">
        <f t="shared" si="11"/>
        <v>100</v>
      </c>
    </row>
    <row r="412" spans="1:6" ht="12.75" hidden="1">
      <c r="A412" s="37" t="s">
        <v>285</v>
      </c>
      <c r="B412" s="47">
        <v>33939</v>
      </c>
      <c r="C412" s="24"/>
      <c r="D412" s="24"/>
      <c r="E412" s="98"/>
      <c r="F412" s="103" t="e">
        <f t="shared" si="11"/>
        <v>#DIV/0!</v>
      </c>
    </row>
    <row r="413" spans="1:6" ht="12.75">
      <c r="A413" s="37" t="s">
        <v>290</v>
      </c>
      <c r="B413" s="47">
        <v>3000</v>
      </c>
      <c r="C413" s="24"/>
      <c r="D413" s="24">
        <f>16889.5+23144.8</f>
        <v>40034.3</v>
      </c>
      <c r="E413" s="98">
        <v>22738.6</v>
      </c>
      <c r="F413" s="103">
        <f t="shared" si="11"/>
        <v>56.7977958900243</v>
      </c>
    </row>
    <row r="414" spans="1:6" ht="12.75">
      <c r="A414" s="49" t="s">
        <v>360</v>
      </c>
      <c r="B414" s="47"/>
      <c r="C414" s="24"/>
      <c r="D414" s="24">
        <v>6708.1</v>
      </c>
      <c r="E414" s="98">
        <v>6708.1</v>
      </c>
      <c r="F414" s="103">
        <f t="shared" si="11"/>
        <v>100</v>
      </c>
    </row>
    <row r="415" spans="1:6" ht="12.75">
      <c r="A415" s="37" t="s">
        <v>306</v>
      </c>
      <c r="B415" s="47">
        <v>13899</v>
      </c>
      <c r="C415" s="24"/>
      <c r="D415" s="24">
        <v>3786.6</v>
      </c>
      <c r="E415" s="98">
        <v>3786.6</v>
      </c>
      <c r="F415" s="103">
        <f t="shared" si="11"/>
        <v>100</v>
      </c>
    </row>
    <row r="416" spans="1:6" ht="12.75">
      <c r="A416" s="25" t="s">
        <v>370</v>
      </c>
      <c r="B416" s="25"/>
      <c r="C416" s="24"/>
      <c r="D416" s="24">
        <v>0.1</v>
      </c>
      <c r="E416" s="98">
        <v>0</v>
      </c>
      <c r="F416" s="103">
        <f t="shared" si="11"/>
        <v>0</v>
      </c>
    </row>
    <row r="417" spans="1:6" ht="12.75">
      <c r="A417" s="37" t="s">
        <v>284</v>
      </c>
      <c r="B417" s="37"/>
      <c r="C417" s="24"/>
      <c r="D417" s="24">
        <v>300000</v>
      </c>
      <c r="E417" s="98">
        <v>0</v>
      </c>
      <c r="F417" s="103">
        <f t="shared" si="11"/>
        <v>0</v>
      </c>
    </row>
    <row r="418" spans="1:6" ht="12.75">
      <c r="A418" s="37" t="s">
        <v>294</v>
      </c>
      <c r="B418" s="51" t="s">
        <v>307</v>
      </c>
      <c r="C418" s="24"/>
      <c r="D418" s="24">
        <v>38540.7</v>
      </c>
      <c r="E418" s="98">
        <v>2456.7</v>
      </c>
      <c r="F418" s="103">
        <f t="shared" si="11"/>
        <v>6.374300414886082</v>
      </c>
    </row>
    <row r="419" spans="1:6" ht="12.75">
      <c r="A419" s="37" t="s">
        <v>308</v>
      </c>
      <c r="B419" s="51">
        <v>22777</v>
      </c>
      <c r="C419" s="24"/>
      <c r="D419" s="24">
        <v>10747.7</v>
      </c>
      <c r="E419" s="98">
        <v>10747.7</v>
      </c>
      <c r="F419" s="103">
        <f t="shared" si="11"/>
        <v>100</v>
      </c>
    </row>
    <row r="420" spans="1:6" ht="12.75">
      <c r="A420" s="37" t="s">
        <v>309</v>
      </c>
      <c r="B420" s="47" t="s">
        <v>310</v>
      </c>
      <c r="C420" s="24"/>
      <c r="D420" s="24">
        <v>9394.8</v>
      </c>
      <c r="E420" s="98">
        <v>8470.9</v>
      </c>
      <c r="F420" s="103">
        <f t="shared" si="11"/>
        <v>90.16583642014731</v>
      </c>
    </row>
    <row r="421" spans="1:6" ht="12.75">
      <c r="A421" s="37" t="s">
        <v>311</v>
      </c>
      <c r="B421" s="37"/>
      <c r="C421" s="24"/>
      <c r="D421" s="24">
        <v>150</v>
      </c>
      <c r="E421" s="98">
        <v>150</v>
      </c>
      <c r="F421" s="103">
        <f t="shared" si="11"/>
        <v>100</v>
      </c>
    </row>
    <row r="422" spans="1:6" ht="12.75">
      <c r="A422" s="37" t="s">
        <v>312</v>
      </c>
      <c r="B422" s="37"/>
      <c r="C422" s="24">
        <f>SUM(C423:C429)</f>
        <v>117320.3</v>
      </c>
      <c r="D422" s="24">
        <f>SUM(D423:D429)</f>
        <v>643518.8</v>
      </c>
      <c r="E422" s="24">
        <f>SUM(E423:E429)</f>
        <v>384533.80000000005</v>
      </c>
      <c r="F422" s="103">
        <f t="shared" si="11"/>
        <v>59.75486652449003</v>
      </c>
    </row>
    <row r="423" spans="1:6" ht="12.75">
      <c r="A423" s="37" t="s">
        <v>313</v>
      </c>
      <c r="B423" s="37"/>
      <c r="C423" s="24"/>
      <c r="D423" s="24">
        <v>15780.6</v>
      </c>
      <c r="E423" s="98">
        <v>0</v>
      </c>
      <c r="F423" s="103">
        <f t="shared" si="11"/>
        <v>0</v>
      </c>
    </row>
    <row r="424" spans="1:6" ht="12.75">
      <c r="A424" s="37" t="s">
        <v>314</v>
      </c>
      <c r="B424" s="37"/>
      <c r="C424" s="24">
        <v>58450</v>
      </c>
      <c r="D424" s="24">
        <v>253239.7</v>
      </c>
      <c r="E424" s="98">
        <v>240185.8</v>
      </c>
      <c r="F424" s="103">
        <f t="shared" si="11"/>
        <v>94.84523951023476</v>
      </c>
    </row>
    <row r="425" spans="1:6" ht="12.75">
      <c r="A425" s="37" t="s">
        <v>315</v>
      </c>
      <c r="B425" s="37"/>
      <c r="C425" s="24">
        <v>20190</v>
      </c>
      <c r="D425" s="24">
        <v>149862.7</v>
      </c>
      <c r="E425" s="98">
        <v>128398.1</v>
      </c>
      <c r="F425" s="103">
        <f t="shared" si="11"/>
        <v>85.67715649057436</v>
      </c>
    </row>
    <row r="426" spans="1:6" ht="12.75">
      <c r="A426" s="37" t="s">
        <v>316</v>
      </c>
      <c r="B426" s="37"/>
      <c r="C426" s="24"/>
      <c r="D426" s="24">
        <v>53711.9</v>
      </c>
      <c r="E426" s="98">
        <v>4963</v>
      </c>
      <c r="F426" s="103">
        <f t="shared" si="11"/>
        <v>9.240038054881692</v>
      </c>
    </row>
    <row r="427" spans="1:6" ht="12.75">
      <c r="A427" s="37" t="s">
        <v>317</v>
      </c>
      <c r="B427" s="37"/>
      <c r="C427" s="24">
        <v>1834</v>
      </c>
      <c r="D427" s="24">
        <v>2304.3</v>
      </c>
      <c r="E427" s="98">
        <v>736</v>
      </c>
      <c r="F427" s="103">
        <f t="shared" si="11"/>
        <v>31.94028555309638</v>
      </c>
    </row>
    <row r="428" spans="1:6" ht="12.75">
      <c r="A428" s="37" t="s">
        <v>318</v>
      </c>
      <c r="B428" s="37"/>
      <c r="C428" s="24"/>
      <c r="D428" s="24">
        <v>12356.6</v>
      </c>
      <c r="E428" s="98">
        <v>10250.9</v>
      </c>
      <c r="F428" s="103">
        <f t="shared" si="11"/>
        <v>82.95890455303238</v>
      </c>
    </row>
    <row r="429" spans="1:6" ht="12.75">
      <c r="A429" s="41" t="s">
        <v>319</v>
      </c>
      <c r="B429" s="41"/>
      <c r="C429" s="31">
        <v>36846.3</v>
      </c>
      <c r="D429" s="31">
        <v>156263</v>
      </c>
      <c r="E429" s="99">
        <v>0</v>
      </c>
      <c r="F429" s="114">
        <f t="shared" si="11"/>
        <v>0</v>
      </c>
    </row>
    <row r="430" spans="1:6" ht="12.75">
      <c r="A430" s="19" t="s">
        <v>19</v>
      </c>
      <c r="B430" s="19"/>
      <c r="C430" s="20">
        <f>C431+C461</f>
        <v>163499</v>
      </c>
      <c r="D430" s="20">
        <f>D431+D461</f>
        <v>277060.60000000003</v>
      </c>
      <c r="E430" s="20">
        <f>E431+E461</f>
        <v>253797.30000000002</v>
      </c>
      <c r="F430" s="103">
        <f t="shared" si="11"/>
        <v>91.60353366736375</v>
      </c>
    </row>
    <row r="431" spans="1:6" ht="12.75">
      <c r="A431" s="21" t="s">
        <v>32</v>
      </c>
      <c r="B431" s="21"/>
      <c r="C431" s="22">
        <f>SUM(C433:C460)</f>
        <v>163499</v>
      </c>
      <c r="D431" s="22">
        <f>SUM(D433:D460)</f>
        <v>277060.60000000003</v>
      </c>
      <c r="E431" s="22">
        <f>SUM(E433:E460)</f>
        <v>253797.30000000002</v>
      </c>
      <c r="F431" s="103">
        <f t="shared" si="11"/>
        <v>91.60353366736375</v>
      </c>
    </row>
    <row r="432" spans="1:6" ht="12.75">
      <c r="A432" s="23" t="s">
        <v>1</v>
      </c>
      <c r="B432" s="23"/>
      <c r="C432" s="24"/>
      <c r="D432" s="24"/>
      <c r="E432" s="98"/>
      <c r="F432" s="103"/>
    </row>
    <row r="433" spans="1:6" ht="12.75">
      <c r="A433" s="55" t="s">
        <v>213</v>
      </c>
      <c r="B433" s="55"/>
      <c r="C433" s="24">
        <v>129351</v>
      </c>
      <c r="D433" s="24">
        <v>129351</v>
      </c>
      <c r="E433" s="98">
        <v>129351</v>
      </c>
      <c r="F433" s="103">
        <f t="shared" si="11"/>
        <v>100</v>
      </c>
    </row>
    <row r="434" spans="1:6" ht="12.75">
      <c r="A434" s="25" t="s">
        <v>228</v>
      </c>
      <c r="B434" s="25"/>
      <c r="C434" s="24">
        <v>26000</v>
      </c>
      <c r="D434" s="24">
        <v>26700</v>
      </c>
      <c r="E434" s="98">
        <v>26663</v>
      </c>
      <c r="F434" s="103">
        <f t="shared" si="11"/>
        <v>99.86142322097378</v>
      </c>
    </row>
    <row r="435" spans="1:6" ht="12.75">
      <c r="A435" s="25" t="s">
        <v>8</v>
      </c>
      <c r="B435" s="25"/>
      <c r="C435" s="24">
        <v>8148</v>
      </c>
      <c r="D435" s="24">
        <v>7448</v>
      </c>
      <c r="E435" s="98">
        <v>5359.5</v>
      </c>
      <c r="F435" s="103">
        <f t="shared" si="11"/>
        <v>71.95891514500538</v>
      </c>
    </row>
    <row r="436" spans="1:6" ht="12.75">
      <c r="A436" s="25" t="s">
        <v>320</v>
      </c>
      <c r="B436" s="25"/>
      <c r="C436" s="24"/>
      <c r="D436" s="24">
        <v>500</v>
      </c>
      <c r="E436" s="98">
        <v>500</v>
      </c>
      <c r="F436" s="103">
        <f aca="true" t="shared" si="12" ref="F436:F498">E436/D436*100</f>
        <v>100</v>
      </c>
    </row>
    <row r="437" spans="1:6" ht="12.75">
      <c r="A437" s="32" t="s">
        <v>321</v>
      </c>
      <c r="B437" s="25">
        <v>13233</v>
      </c>
      <c r="C437" s="24"/>
      <c r="D437" s="24">
        <v>493.2</v>
      </c>
      <c r="E437" s="98">
        <v>493.2</v>
      </c>
      <c r="F437" s="103">
        <f t="shared" si="12"/>
        <v>100</v>
      </c>
    </row>
    <row r="438" spans="1:6" ht="12.75">
      <c r="A438" s="32" t="s">
        <v>322</v>
      </c>
      <c r="B438" s="25">
        <v>13233</v>
      </c>
      <c r="C438" s="24"/>
      <c r="D438" s="24">
        <v>492.5</v>
      </c>
      <c r="E438" s="98">
        <v>492.5</v>
      </c>
      <c r="F438" s="103">
        <f t="shared" si="12"/>
        <v>100</v>
      </c>
    </row>
    <row r="439" spans="1:6" ht="12.75">
      <c r="A439" s="32" t="s">
        <v>323</v>
      </c>
      <c r="B439" s="25">
        <v>13233</v>
      </c>
      <c r="C439" s="24"/>
      <c r="D439" s="24">
        <v>236.5</v>
      </c>
      <c r="E439" s="98">
        <v>236.5</v>
      </c>
      <c r="F439" s="103">
        <f t="shared" si="12"/>
        <v>100</v>
      </c>
    </row>
    <row r="440" spans="1:6" ht="12.75">
      <c r="A440" s="32" t="s">
        <v>214</v>
      </c>
      <c r="B440" s="43">
        <v>4802</v>
      </c>
      <c r="C440" s="24"/>
      <c r="D440" s="24">
        <v>1576.4</v>
      </c>
      <c r="E440" s="98">
        <v>1576.4</v>
      </c>
      <c r="F440" s="103">
        <f t="shared" si="12"/>
        <v>100</v>
      </c>
    </row>
    <row r="441" spans="1:6" ht="12.75" hidden="1">
      <c r="A441" s="32" t="s">
        <v>214</v>
      </c>
      <c r="B441" s="43"/>
      <c r="C441" s="24"/>
      <c r="D441" s="24"/>
      <c r="E441" s="98"/>
      <c r="F441" s="103" t="e">
        <f t="shared" si="12"/>
        <v>#DIV/0!</v>
      </c>
    </row>
    <row r="442" spans="1:6" ht="12.75" hidden="1">
      <c r="A442" s="28" t="s">
        <v>324</v>
      </c>
      <c r="B442" s="56" t="s">
        <v>325</v>
      </c>
      <c r="C442" s="24"/>
      <c r="D442" s="24"/>
      <c r="E442" s="98"/>
      <c r="F442" s="103" t="e">
        <f t="shared" si="12"/>
        <v>#DIV/0!</v>
      </c>
    </row>
    <row r="443" spans="1:6" ht="12.75">
      <c r="A443" s="28" t="s">
        <v>326</v>
      </c>
      <c r="B443" s="56" t="s">
        <v>325</v>
      </c>
      <c r="C443" s="24"/>
      <c r="D443" s="24">
        <f>705.6+489.4</f>
        <v>1195</v>
      </c>
      <c r="E443" s="98">
        <v>1176.7</v>
      </c>
      <c r="F443" s="103">
        <f t="shared" si="12"/>
        <v>98.46861924686193</v>
      </c>
    </row>
    <row r="444" spans="1:6" ht="12.75">
      <c r="A444" s="32" t="s">
        <v>369</v>
      </c>
      <c r="B444" s="43">
        <v>4702</v>
      </c>
      <c r="C444" s="24"/>
      <c r="D444" s="24">
        <v>2456.5</v>
      </c>
      <c r="E444" s="98">
        <v>2456.4</v>
      </c>
      <c r="F444" s="103">
        <f t="shared" si="12"/>
        <v>99.99592916751476</v>
      </c>
    </row>
    <row r="445" spans="1:6" ht="12.75">
      <c r="A445" s="32" t="s">
        <v>327</v>
      </c>
      <c r="B445" s="43">
        <v>3400</v>
      </c>
      <c r="C445" s="24"/>
      <c r="D445" s="24">
        <v>2317.5</v>
      </c>
      <c r="E445" s="98">
        <v>2206.3</v>
      </c>
      <c r="F445" s="103">
        <f t="shared" si="12"/>
        <v>95.20172599784252</v>
      </c>
    </row>
    <row r="446" spans="1:6" ht="12.75">
      <c r="A446" s="32" t="s">
        <v>328</v>
      </c>
      <c r="B446" s="43">
        <v>4700</v>
      </c>
      <c r="C446" s="24"/>
      <c r="D446" s="24">
        <v>2761</v>
      </c>
      <c r="E446" s="98">
        <v>1162.7</v>
      </c>
      <c r="F446" s="103">
        <f t="shared" si="12"/>
        <v>42.11155378486056</v>
      </c>
    </row>
    <row r="447" spans="1:6" ht="12.75">
      <c r="A447" s="25" t="s">
        <v>368</v>
      </c>
      <c r="B447" s="42">
        <v>4600</v>
      </c>
      <c r="C447" s="24"/>
      <c r="D447" s="24">
        <v>10065.4</v>
      </c>
      <c r="E447" s="98">
        <v>10065.4</v>
      </c>
      <c r="F447" s="103">
        <f t="shared" si="12"/>
        <v>100</v>
      </c>
    </row>
    <row r="448" spans="1:6" ht="12.75" hidden="1">
      <c r="A448" s="25" t="s">
        <v>329</v>
      </c>
      <c r="B448" s="42">
        <v>4602</v>
      </c>
      <c r="C448" s="24"/>
      <c r="D448" s="24"/>
      <c r="E448" s="98"/>
      <c r="F448" s="103" t="e">
        <f t="shared" si="12"/>
        <v>#DIV/0!</v>
      </c>
    </row>
    <row r="449" spans="1:6" ht="12.75">
      <c r="A449" s="25" t="s">
        <v>229</v>
      </c>
      <c r="B449" s="42">
        <v>4602</v>
      </c>
      <c r="C449" s="24"/>
      <c r="D449" s="24">
        <f>46267.6+12311.9</f>
        <v>58579.5</v>
      </c>
      <c r="E449" s="98">
        <v>44916.3</v>
      </c>
      <c r="F449" s="103">
        <f t="shared" si="12"/>
        <v>76.67579955445166</v>
      </c>
    </row>
    <row r="450" spans="1:6" ht="12.75" hidden="1">
      <c r="A450" s="32" t="s">
        <v>330</v>
      </c>
      <c r="B450" s="43">
        <v>5303</v>
      </c>
      <c r="C450" s="24"/>
      <c r="D450" s="24"/>
      <c r="E450" s="98"/>
      <c r="F450" s="103" t="e">
        <f t="shared" si="12"/>
        <v>#DIV/0!</v>
      </c>
    </row>
    <row r="451" spans="1:6" ht="12.75">
      <c r="A451" s="32" t="s">
        <v>331</v>
      </c>
      <c r="B451" s="43">
        <v>5303</v>
      </c>
      <c r="C451" s="24"/>
      <c r="D451" s="24">
        <f>16318+4493.2</f>
        <v>20811.2</v>
      </c>
      <c r="E451" s="98">
        <v>15988.8</v>
      </c>
      <c r="F451" s="103">
        <f t="shared" si="12"/>
        <v>76.82786192050433</v>
      </c>
    </row>
    <row r="452" spans="1:6" ht="12.75">
      <c r="A452" s="32" t="s">
        <v>367</v>
      </c>
      <c r="B452" s="43">
        <v>5302</v>
      </c>
      <c r="C452" s="24"/>
      <c r="D452" s="24">
        <v>2550.4</v>
      </c>
      <c r="E452" s="98">
        <v>2550.4</v>
      </c>
      <c r="F452" s="103">
        <f t="shared" si="12"/>
        <v>100</v>
      </c>
    </row>
    <row r="453" spans="1:6" ht="12.75" hidden="1">
      <c r="A453" s="32" t="s">
        <v>215</v>
      </c>
      <c r="B453" s="57"/>
      <c r="C453" s="24"/>
      <c r="D453" s="24"/>
      <c r="E453" s="98"/>
      <c r="F453" s="103" t="e">
        <f t="shared" si="12"/>
        <v>#DIV/0!</v>
      </c>
    </row>
    <row r="454" spans="1:6" ht="12.75">
      <c r="A454" s="32" t="s">
        <v>216</v>
      </c>
      <c r="B454" s="58" t="s">
        <v>332</v>
      </c>
      <c r="C454" s="24"/>
      <c r="D454" s="24">
        <v>262</v>
      </c>
      <c r="E454" s="98">
        <v>262</v>
      </c>
      <c r="F454" s="103">
        <f t="shared" si="12"/>
        <v>100</v>
      </c>
    </row>
    <row r="455" spans="1:6" ht="12.75" hidden="1">
      <c r="A455" s="32" t="s">
        <v>216</v>
      </c>
      <c r="B455" s="57"/>
      <c r="C455" s="24"/>
      <c r="D455" s="24"/>
      <c r="E455" s="98"/>
      <c r="F455" s="103" t="e">
        <f t="shared" si="12"/>
        <v>#DIV/0!</v>
      </c>
    </row>
    <row r="456" spans="1:6" ht="12.75">
      <c r="A456" s="25" t="s">
        <v>74</v>
      </c>
      <c r="B456" s="33">
        <v>13307</v>
      </c>
      <c r="C456" s="24"/>
      <c r="D456" s="24">
        <v>7810.9</v>
      </c>
      <c r="E456" s="98">
        <v>7445.6</v>
      </c>
      <c r="F456" s="103">
        <f t="shared" si="12"/>
        <v>95.32320219180889</v>
      </c>
    </row>
    <row r="457" spans="1:6" ht="12.75">
      <c r="A457" s="25" t="s">
        <v>175</v>
      </c>
      <c r="B457" s="33">
        <v>14018</v>
      </c>
      <c r="C457" s="24"/>
      <c r="D457" s="24">
        <v>561.6</v>
      </c>
      <c r="E457" s="98">
        <v>554.4</v>
      </c>
      <c r="F457" s="103">
        <f t="shared" si="12"/>
        <v>98.71794871794872</v>
      </c>
    </row>
    <row r="458" spans="1:6" ht="12.75">
      <c r="A458" s="32" t="s">
        <v>333</v>
      </c>
      <c r="B458" s="35" t="s">
        <v>334</v>
      </c>
      <c r="C458" s="24"/>
      <c r="D458" s="24">
        <v>92</v>
      </c>
      <c r="E458" s="98">
        <v>92</v>
      </c>
      <c r="F458" s="103">
        <f t="shared" si="12"/>
        <v>100</v>
      </c>
    </row>
    <row r="459" spans="1:6" ht="12.75">
      <c r="A459" s="30" t="s">
        <v>174</v>
      </c>
      <c r="B459" s="30"/>
      <c r="C459" s="31"/>
      <c r="D459" s="31">
        <v>800</v>
      </c>
      <c r="E459" s="99">
        <v>248.2</v>
      </c>
      <c r="F459" s="114">
        <f t="shared" si="12"/>
        <v>31.025</v>
      </c>
    </row>
    <row r="460" spans="1:6" ht="12.75" hidden="1">
      <c r="A460" s="25" t="s">
        <v>39</v>
      </c>
      <c r="B460" s="25"/>
      <c r="C460" s="24"/>
      <c r="D460" s="24"/>
      <c r="E460" s="98"/>
      <c r="F460" s="103" t="e">
        <f t="shared" si="12"/>
        <v>#DIV/0!</v>
      </c>
    </row>
    <row r="461" spans="1:6" ht="12.75" hidden="1">
      <c r="A461" s="21" t="s">
        <v>33</v>
      </c>
      <c r="B461" s="21"/>
      <c r="C461" s="22">
        <f>SUM(C463:C466)</f>
        <v>0</v>
      </c>
      <c r="D461" s="22">
        <f>SUM(D463:D466)</f>
        <v>0</v>
      </c>
      <c r="E461" s="22">
        <f>SUM(E463:E466)</f>
        <v>0</v>
      </c>
      <c r="F461" s="103" t="e">
        <f t="shared" si="12"/>
        <v>#DIV/0!</v>
      </c>
    </row>
    <row r="462" spans="1:6" ht="12.75" hidden="1">
      <c r="A462" s="23" t="s">
        <v>1</v>
      </c>
      <c r="B462" s="23"/>
      <c r="C462" s="24"/>
      <c r="D462" s="24"/>
      <c r="E462" s="98"/>
      <c r="F462" s="103" t="e">
        <f t="shared" si="12"/>
        <v>#DIV/0!</v>
      </c>
    </row>
    <row r="463" spans="1:6" ht="12.75" hidden="1">
      <c r="A463" s="25" t="s">
        <v>86</v>
      </c>
      <c r="B463" s="25"/>
      <c r="C463" s="24"/>
      <c r="D463" s="24"/>
      <c r="E463" s="98"/>
      <c r="F463" s="103" t="e">
        <f t="shared" si="12"/>
        <v>#DIV/0!</v>
      </c>
    </row>
    <row r="464" spans="1:6" ht="12.75" hidden="1">
      <c r="A464" s="25" t="s">
        <v>36</v>
      </c>
      <c r="B464" s="25"/>
      <c r="C464" s="24"/>
      <c r="D464" s="24"/>
      <c r="E464" s="98"/>
      <c r="F464" s="103" t="e">
        <f t="shared" si="12"/>
        <v>#DIV/0!</v>
      </c>
    </row>
    <row r="465" spans="1:6" ht="12.75" hidden="1">
      <c r="A465" s="25" t="s">
        <v>174</v>
      </c>
      <c r="B465" s="25"/>
      <c r="C465" s="24"/>
      <c r="D465" s="24"/>
      <c r="E465" s="98"/>
      <c r="F465" s="103" t="e">
        <f t="shared" si="12"/>
        <v>#DIV/0!</v>
      </c>
    </row>
    <row r="466" spans="1:6" ht="12.75" hidden="1">
      <c r="A466" s="30" t="s">
        <v>217</v>
      </c>
      <c r="B466" s="30"/>
      <c r="C466" s="31"/>
      <c r="D466" s="31"/>
      <c r="E466" s="98"/>
      <c r="F466" s="103" t="e">
        <f t="shared" si="12"/>
        <v>#DIV/0!</v>
      </c>
    </row>
    <row r="467" spans="1:6" ht="12.75">
      <c r="A467" s="39" t="s">
        <v>57</v>
      </c>
      <c r="B467" s="39"/>
      <c r="C467" s="20">
        <f>C468+C481</f>
        <v>19867</v>
      </c>
      <c r="D467" s="20">
        <f>D468+D481</f>
        <v>91261.40000000001</v>
      </c>
      <c r="E467" s="20">
        <f>E468+E481</f>
        <v>91026</v>
      </c>
      <c r="F467" s="103">
        <f t="shared" si="12"/>
        <v>99.74205962214035</v>
      </c>
    </row>
    <row r="468" spans="1:6" ht="12.75">
      <c r="A468" s="21" t="s">
        <v>32</v>
      </c>
      <c r="B468" s="21"/>
      <c r="C468" s="22">
        <f>SUM(C470:C480)</f>
        <v>15336.6</v>
      </c>
      <c r="D468" s="22">
        <f>SUM(D470:D480)</f>
        <v>81868.90000000001</v>
      </c>
      <c r="E468" s="22">
        <f>SUM(E470:E480)</f>
        <v>81678.1</v>
      </c>
      <c r="F468" s="103">
        <f t="shared" si="12"/>
        <v>99.76694446853445</v>
      </c>
    </row>
    <row r="469" spans="1:6" ht="12.75">
      <c r="A469" s="23" t="s">
        <v>1</v>
      </c>
      <c r="B469" s="23"/>
      <c r="C469" s="24"/>
      <c r="D469" s="24"/>
      <c r="E469" s="98"/>
      <c r="F469" s="103"/>
    </row>
    <row r="470" spans="1:6" ht="12.75">
      <c r="A470" s="25" t="s">
        <v>8</v>
      </c>
      <c r="B470" s="25"/>
      <c r="C470" s="24">
        <v>10500</v>
      </c>
      <c r="D470" s="24">
        <v>9487.8</v>
      </c>
      <c r="E470" s="98">
        <v>9431.8</v>
      </c>
      <c r="F470" s="103">
        <f t="shared" si="12"/>
        <v>99.40976833407113</v>
      </c>
    </row>
    <row r="471" spans="1:6" ht="12.75" hidden="1">
      <c r="A471" s="25" t="s">
        <v>335</v>
      </c>
      <c r="B471" s="25"/>
      <c r="C471" s="24"/>
      <c r="D471" s="24"/>
      <c r="E471" s="98"/>
      <c r="F471" s="103" t="e">
        <f t="shared" si="12"/>
        <v>#DIV/0!</v>
      </c>
    </row>
    <row r="472" spans="1:6" ht="12.75" hidden="1">
      <c r="A472" s="25" t="s">
        <v>336</v>
      </c>
      <c r="B472" s="25"/>
      <c r="C472" s="24"/>
      <c r="D472" s="24"/>
      <c r="E472" s="98"/>
      <c r="F472" s="103" t="e">
        <f t="shared" si="12"/>
        <v>#DIV/0!</v>
      </c>
    </row>
    <row r="473" spans="1:6" ht="12.75">
      <c r="A473" s="37" t="s">
        <v>337</v>
      </c>
      <c r="B473" s="37"/>
      <c r="C473" s="24"/>
      <c r="D473" s="24">
        <v>49500</v>
      </c>
      <c r="E473" s="98">
        <v>49500</v>
      </c>
      <c r="F473" s="103">
        <f t="shared" si="12"/>
        <v>100</v>
      </c>
    </row>
    <row r="474" spans="1:6" ht="12.75">
      <c r="A474" s="37" t="s">
        <v>254</v>
      </c>
      <c r="B474" s="37"/>
      <c r="C474" s="24">
        <v>4836.6</v>
      </c>
      <c r="D474" s="24"/>
      <c r="E474" s="98"/>
      <c r="F474" s="105" t="s">
        <v>128</v>
      </c>
    </row>
    <row r="475" spans="1:6" ht="12.75">
      <c r="A475" s="25" t="s">
        <v>174</v>
      </c>
      <c r="B475" s="25"/>
      <c r="C475" s="24"/>
      <c r="D475" s="24">
        <v>143.1</v>
      </c>
      <c r="E475" s="98">
        <v>90.3</v>
      </c>
      <c r="F475" s="103">
        <f t="shared" si="12"/>
        <v>63.102725366876314</v>
      </c>
    </row>
    <row r="476" spans="1:6" ht="12.75">
      <c r="A476" s="25" t="s">
        <v>82</v>
      </c>
      <c r="B476" s="25"/>
      <c r="C476" s="24"/>
      <c r="D476" s="24">
        <v>1300</v>
      </c>
      <c r="E476" s="98">
        <v>1300</v>
      </c>
      <c r="F476" s="103">
        <f t="shared" si="12"/>
        <v>100</v>
      </c>
    </row>
    <row r="477" spans="1:6" ht="12.75" hidden="1">
      <c r="A477" s="25" t="s">
        <v>218</v>
      </c>
      <c r="B477" s="25"/>
      <c r="C477" s="24"/>
      <c r="D477" s="24"/>
      <c r="E477" s="98"/>
      <c r="F477" s="103" t="e">
        <f t="shared" si="12"/>
        <v>#DIV/0!</v>
      </c>
    </row>
    <row r="478" spans="1:6" ht="12.75">
      <c r="A478" s="25" t="s">
        <v>338</v>
      </c>
      <c r="B478" s="33">
        <v>14004</v>
      </c>
      <c r="C478" s="24"/>
      <c r="D478" s="24">
        <v>16062.2</v>
      </c>
      <c r="E478" s="98">
        <v>15982.9</v>
      </c>
      <c r="F478" s="103">
        <f t="shared" si="12"/>
        <v>99.50629428098267</v>
      </c>
    </row>
    <row r="479" spans="1:6" ht="12.75">
      <c r="A479" s="25" t="s">
        <v>366</v>
      </c>
      <c r="B479" s="33">
        <v>14022</v>
      </c>
      <c r="C479" s="24"/>
      <c r="D479" s="24">
        <v>5375.8</v>
      </c>
      <c r="E479" s="98">
        <v>5373.1</v>
      </c>
      <c r="F479" s="103">
        <f t="shared" si="12"/>
        <v>99.94977491722162</v>
      </c>
    </row>
    <row r="480" spans="1:6" ht="12.75" hidden="1">
      <c r="A480" s="25" t="s">
        <v>39</v>
      </c>
      <c r="B480" s="25"/>
      <c r="C480" s="24"/>
      <c r="D480" s="24"/>
      <c r="E480" s="98"/>
      <c r="F480" s="103" t="e">
        <f t="shared" si="12"/>
        <v>#DIV/0!</v>
      </c>
    </row>
    <row r="481" spans="1:6" ht="12.75">
      <c r="A481" s="21" t="s">
        <v>33</v>
      </c>
      <c r="B481" s="21"/>
      <c r="C481" s="22">
        <f>SUM(C483:C489)</f>
        <v>4530.4</v>
      </c>
      <c r="D481" s="22">
        <f>SUM(D483:D489)</f>
        <v>9392.5</v>
      </c>
      <c r="E481" s="22">
        <f>SUM(E483:E489)</f>
        <v>9347.9</v>
      </c>
      <c r="F481" s="103">
        <f t="shared" si="12"/>
        <v>99.5251530476444</v>
      </c>
    </row>
    <row r="482" spans="1:6" ht="12.75">
      <c r="A482" s="23" t="s">
        <v>1</v>
      </c>
      <c r="B482" s="23"/>
      <c r="C482" s="24"/>
      <c r="D482" s="24"/>
      <c r="E482" s="98"/>
      <c r="F482" s="103"/>
    </row>
    <row r="483" spans="1:6" ht="12.75">
      <c r="A483" s="37" t="s">
        <v>225</v>
      </c>
      <c r="B483" s="37"/>
      <c r="C483" s="24"/>
      <c r="D483" s="24">
        <v>7350</v>
      </c>
      <c r="E483" s="98">
        <v>7350</v>
      </c>
      <c r="F483" s="103">
        <f t="shared" si="12"/>
        <v>100</v>
      </c>
    </row>
    <row r="484" spans="1:6" ht="12.75" hidden="1">
      <c r="A484" s="37" t="s">
        <v>339</v>
      </c>
      <c r="B484" s="37"/>
      <c r="C484" s="24"/>
      <c r="D484" s="24"/>
      <c r="E484" s="98"/>
      <c r="F484" s="103" t="e">
        <f t="shared" si="12"/>
        <v>#DIV/0!</v>
      </c>
    </row>
    <row r="485" spans="1:6" ht="12.75" hidden="1">
      <c r="A485" s="37" t="s">
        <v>304</v>
      </c>
      <c r="B485" s="37"/>
      <c r="C485" s="24"/>
      <c r="D485" s="24"/>
      <c r="E485" s="98"/>
      <c r="F485" s="103" t="e">
        <f t="shared" si="12"/>
        <v>#DIV/0!</v>
      </c>
    </row>
    <row r="486" spans="1:6" ht="12.75" hidden="1">
      <c r="A486" s="37" t="s">
        <v>340</v>
      </c>
      <c r="B486" s="37"/>
      <c r="C486" s="24"/>
      <c r="D486" s="24"/>
      <c r="E486" s="98"/>
      <c r="F486" s="103" t="e">
        <f t="shared" si="12"/>
        <v>#DIV/0!</v>
      </c>
    </row>
    <row r="487" spans="1:6" ht="12.75">
      <c r="A487" s="25" t="s">
        <v>36</v>
      </c>
      <c r="B487" s="25"/>
      <c r="C487" s="24"/>
      <c r="D487" s="24">
        <v>542.5</v>
      </c>
      <c r="E487" s="98">
        <v>497.9</v>
      </c>
      <c r="F487" s="103">
        <f t="shared" si="12"/>
        <v>91.77880184331796</v>
      </c>
    </row>
    <row r="488" spans="1:6" ht="12.75">
      <c r="A488" s="25" t="s">
        <v>174</v>
      </c>
      <c r="B488" s="25"/>
      <c r="C488" s="24"/>
      <c r="D488" s="24">
        <v>1500</v>
      </c>
      <c r="E488" s="98">
        <v>1500</v>
      </c>
      <c r="F488" s="103">
        <f t="shared" si="12"/>
        <v>100</v>
      </c>
    </row>
    <row r="489" spans="1:6" ht="12.75">
      <c r="A489" s="40" t="s">
        <v>256</v>
      </c>
      <c r="B489" s="40"/>
      <c r="C489" s="31">
        <v>4530.4</v>
      </c>
      <c r="D489" s="31"/>
      <c r="E489" s="99"/>
      <c r="F489" s="115" t="s">
        <v>128</v>
      </c>
    </row>
    <row r="490" spans="1:6" ht="12.75">
      <c r="A490" s="19" t="s">
        <v>58</v>
      </c>
      <c r="B490" s="19"/>
      <c r="C490" s="20">
        <f>C491+C494</f>
        <v>2105.5</v>
      </c>
      <c r="D490" s="20">
        <f>D491+D494</f>
        <v>2451.6</v>
      </c>
      <c r="E490" s="20">
        <f>E491+E494</f>
        <v>1042.8</v>
      </c>
      <c r="F490" s="103">
        <f t="shared" si="12"/>
        <v>42.535487028879096</v>
      </c>
    </row>
    <row r="491" spans="1:6" ht="12.75">
      <c r="A491" s="21" t="s">
        <v>32</v>
      </c>
      <c r="B491" s="21"/>
      <c r="C491" s="22">
        <f>SUM(C493:C493)</f>
        <v>2105.5</v>
      </c>
      <c r="D491" s="22">
        <f>SUM(D493:D493)</f>
        <v>2451.6</v>
      </c>
      <c r="E491" s="22">
        <f>SUM(E493:E493)</f>
        <v>1042.8</v>
      </c>
      <c r="F491" s="103">
        <f t="shared" si="12"/>
        <v>42.535487028879096</v>
      </c>
    </row>
    <row r="492" spans="1:6" ht="12.75">
      <c r="A492" s="23" t="s">
        <v>1</v>
      </c>
      <c r="B492" s="23"/>
      <c r="C492" s="24"/>
      <c r="D492" s="24"/>
      <c r="E492" s="98"/>
      <c r="F492" s="103"/>
    </row>
    <row r="493" spans="1:6" ht="12.75">
      <c r="A493" s="30" t="s">
        <v>8</v>
      </c>
      <c r="B493" s="30"/>
      <c r="C493" s="59">
        <v>2105.5</v>
      </c>
      <c r="D493" s="59">
        <v>2451.6</v>
      </c>
      <c r="E493" s="99">
        <v>1042.8</v>
      </c>
      <c r="F493" s="114">
        <f t="shared" si="12"/>
        <v>42.535487028879096</v>
      </c>
    </row>
    <row r="494" spans="1:6" ht="12.75" hidden="1">
      <c r="A494" s="21" t="s">
        <v>33</v>
      </c>
      <c r="B494" s="21"/>
      <c r="C494" s="22">
        <f>SUM(C496:C496)</f>
        <v>0</v>
      </c>
      <c r="D494" s="22">
        <f>SUM(D496:D496)</f>
        <v>0</v>
      </c>
      <c r="E494" s="22">
        <f>SUM(E496:E496)</f>
        <v>0</v>
      </c>
      <c r="F494" s="103" t="e">
        <f t="shared" si="12"/>
        <v>#DIV/0!</v>
      </c>
    </row>
    <row r="495" spans="1:6" ht="12.75" hidden="1">
      <c r="A495" s="23" t="s">
        <v>1</v>
      </c>
      <c r="B495" s="23"/>
      <c r="C495" s="24"/>
      <c r="D495" s="24"/>
      <c r="E495" s="24"/>
      <c r="F495" s="103"/>
    </row>
    <row r="496" spans="1:6" ht="12.75" hidden="1">
      <c r="A496" s="30" t="s">
        <v>36</v>
      </c>
      <c r="B496" s="30"/>
      <c r="C496" s="31"/>
      <c r="D496" s="31"/>
      <c r="E496" s="31"/>
      <c r="F496" s="114" t="e">
        <f t="shared" si="12"/>
        <v>#DIV/0!</v>
      </c>
    </row>
    <row r="497" spans="1:6" ht="12.75">
      <c r="A497" s="19" t="s">
        <v>20</v>
      </c>
      <c r="B497" s="19"/>
      <c r="C497" s="20">
        <f>C498</f>
        <v>136449.1</v>
      </c>
      <c r="D497" s="20">
        <f>D498</f>
        <v>76469.5</v>
      </c>
      <c r="E497" s="20">
        <f>E498</f>
        <v>30814.299999999996</v>
      </c>
      <c r="F497" s="103">
        <f t="shared" si="12"/>
        <v>40.29619652279666</v>
      </c>
    </row>
    <row r="498" spans="1:6" ht="12.75">
      <c r="A498" s="21" t="s">
        <v>32</v>
      </c>
      <c r="B498" s="21"/>
      <c r="C498" s="22">
        <f>SUM(C500:C503)</f>
        <v>136449.1</v>
      </c>
      <c r="D498" s="22">
        <f>SUM(D500:D503)</f>
        <v>76469.5</v>
      </c>
      <c r="E498" s="22">
        <f>SUM(E500:E503)</f>
        <v>30814.299999999996</v>
      </c>
      <c r="F498" s="103">
        <f t="shared" si="12"/>
        <v>40.29619652279666</v>
      </c>
    </row>
    <row r="499" spans="1:6" ht="12.75">
      <c r="A499" s="23" t="s">
        <v>1</v>
      </c>
      <c r="B499" s="23"/>
      <c r="C499" s="20"/>
      <c r="D499" s="20"/>
      <c r="E499" s="98"/>
      <c r="F499" s="103"/>
    </row>
    <row r="500" spans="1:6" ht="12.75">
      <c r="A500" s="32" t="s">
        <v>119</v>
      </c>
      <c r="B500" s="32"/>
      <c r="C500" s="24">
        <v>80000</v>
      </c>
      <c r="D500" s="24">
        <v>329.4</v>
      </c>
      <c r="E500" s="98">
        <v>0</v>
      </c>
      <c r="F500" s="103">
        <f aca="true" t="shared" si="13" ref="F500:F563">E500/D500*100</f>
        <v>0</v>
      </c>
    </row>
    <row r="501" spans="1:6" ht="12.75">
      <c r="A501" s="32" t="s">
        <v>219</v>
      </c>
      <c r="B501" s="32"/>
      <c r="C501" s="24"/>
      <c r="D501" s="24">
        <v>21481.1</v>
      </c>
      <c r="E501" s="98">
        <v>21481.1</v>
      </c>
      <c r="F501" s="103">
        <f t="shared" si="13"/>
        <v>100</v>
      </c>
    </row>
    <row r="502" spans="1:6" ht="12.75">
      <c r="A502" s="32" t="s">
        <v>114</v>
      </c>
      <c r="B502" s="32"/>
      <c r="C502" s="24"/>
      <c r="D502" s="24">
        <v>1267.4</v>
      </c>
      <c r="E502" s="98">
        <v>1267.3</v>
      </c>
      <c r="F502" s="103">
        <f t="shared" si="13"/>
        <v>99.99210983115037</v>
      </c>
    </row>
    <row r="503" spans="1:6" ht="12.75">
      <c r="A503" s="30" t="s">
        <v>8</v>
      </c>
      <c r="B503" s="30"/>
      <c r="C503" s="31">
        <v>56449.1</v>
      </c>
      <c r="D503" s="31">
        <v>53391.6</v>
      </c>
      <c r="E503" s="99">
        <v>8065.9</v>
      </c>
      <c r="F503" s="114">
        <f t="shared" si="13"/>
        <v>15.10705803909229</v>
      </c>
    </row>
    <row r="504" spans="1:6" ht="12.75">
      <c r="A504" s="19" t="s">
        <v>341</v>
      </c>
      <c r="B504" s="19"/>
      <c r="C504" s="20">
        <f>C506+C515</f>
        <v>44644.399999999994</v>
      </c>
      <c r="D504" s="20">
        <f>D506+D515</f>
        <v>57389.2</v>
      </c>
      <c r="E504" s="20">
        <f>E506+E515</f>
        <v>54460.9</v>
      </c>
      <c r="F504" s="103">
        <f t="shared" si="13"/>
        <v>94.89747199821569</v>
      </c>
    </row>
    <row r="505" spans="1:6" ht="12.75">
      <c r="A505" s="23" t="s">
        <v>1</v>
      </c>
      <c r="B505" s="19"/>
      <c r="C505" s="20"/>
      <c r="D505" s="20"/>
      <c r="E505" s="20"/>
      <c r="F505" s="103"/>
    </row>
    <row r="506" spans="1:6" ht="12.75">
      <c r="A506" s="21" t="s">
        <v>32</v>
      </c>
      <c r="B506" s="21"/>
      <c r="C506" s="22">
        <f>SUM(C507:C514)</f>
        <v>37644.399999999994</v>
      </c>
      <c r="D506" s="22">
        <f>SUM(D507:D514)</f>
        <v>43147.399999999994</v>
      </c>
      <c r="E506" s="22">
        <f>SUM(E507:E514)</f>
        <v>41922.9</v>
      </c>
      <c r="F506" s="103">
        <f t="shared" si="13"/>
        <v>97.16205379698431</v>
      </c>
    </row>
    <row r="507" spans="1:6" ht="12.75">
      <c r="A507" s="25" t="s">
        <v>342</v>
      </c>
      <c r="B507" s="25"/>
      <c r="C507" s="24">
        <v>5248.6</v>
      </c>
      <c r="D507" s="24">
        <v>3395</v>
      </c>
      <c r="E507" s="98">
        <v>3394.1</v>
      </c>
      <c r="F507" s="103">
        <f t="shared" si="13"/>
        <v>99.97349042709868</v>
      </c>
    </row>
    <row r="508" spans="1:6" ht="12.75">
      <c r="A508" s="25" t="s">
        <v>343</v>
      </c>
      <c r="B508" s="25"/>
      <c r="C508" s="24">
        <v>4496.2</v>
      </c>
      <c r="D508" s="24">
        <v>8646.2</v>
      </c>
      <c r="E508" s="98">
        <v>8520.6</v>
      </c>
      <c r="F508" s="103">
        <f t="shared" si="13"/>
        <v>98.54733871527375</v>
      </c>
    </row>
    <row r="509" spans="1:6" ht="12.75">
      <c r="A509" s="25" t="s">
        <v>344</v>
      </c>
      <c r="B509" s="25"/>
      <c r="C509" s="24">
        <v>2604</v>
      </c>
      <c r="D509" s="24">
        <v>2004</v>
      </c>
      <c r="E509" s="98">
        <v>1925.9</v>
      </c>
      <c r="F509" s="103">
        <f t="shared" si="13"/>
        <v>96.10279441117765</v>
      </c>
    </row>
    <row r="510" spans="1:6" ht="12.75">
      <c r="A510" s="25" t="s">
        <v>345</v>
      </c>
      <c r="B510" s="25"/>
      <c r="C510" s="24">
        <v>1395.9</v>
      </c>
      <c r="D510" s="24">
        <v>1395.9</v>
      </c>
      <c r="E510" s="98">
        <v>1382.4</v>
      </c>
      <c r="F510" s="103">
        <f t="shared" si="13"/>
        <v>99.03288201160542</v>
      </c>
    </row>
    <row r="511" spans="1:6" ht="12.75">
      <c r="A511" s="25" t="s">
        <v>346</v>
      </c>
      <c r="B511" s="25"/>
      <c r="C511" s="24">
        <v>9380</v>
      </c>
      <c r="D511" s="24">
        <v>9380</v>
      </c>
      <c r="E511" s="98">
        <v>9120.7</v>
      </c>
      <c r="F511" s="103">
        <f t="shared" si="13"/>
        <v>97.2356076759062</v>
      </c>
    </row>
    <row r="512" spans="1:6" ht="12.75">
      <c r="A512" s="25" t="s">
        <v>347</v>
      </c>
      <c r="B512" s="25"/>
      <c r="C512" s="24">
        <v>6519.7</v>
      </c>
      <c r="D512" s="24">
        <v>1824.1</v>
      </c>
      <c r="E512" s="98">
        <v>1819.8</v>
      </c>
      <c r="F512" s="103">
        <f t="shared" si="13"/>
        <v>99.76426730990626</v>
      </c>
    </row>
    <row r="513" spans="1:6" ht="12.75">
      <c r="A513" s="25" t="s">
        <v>348</v>
      </c>
      <c r="B513" s="25"/>
      <c r="C513" s="24">
        <v>8000</v>
      </c>
      <c r="D513" s="24">
        <v>16482.2</v>
      </c>
      <c r="E513" s="98">
        <v>15751.1</v>
      </c>
      <c r="F513" s="103">
        <f t="shared" si="13"/>
        <v>95.56430573588477</v>
      </c>
    </row>
    <row r="514" spans="1:6" ht="12.75">
      <c r="A514" s="25" t="s">
        <v>8</v>
      </c>
      <c r="B514" s="25"/>
      <c r="C514" s="24"/>
      <c r="D514" s="24">
        <v>20</v>
      </c>
      <c r="E514" s="98">
        <v>8.3</v>
      </c>
      <c r="F514" s="103">
        <f t="shared" si="13"/>
        <v>41.5</v>
      </c>
    </row>
    <row r="515" spans="1:6" ht="12.75">
      <c r="A515" s="21" t="s">
        <v>33</v>
      </c>
      <c r="B515" s="21"/>
      <c r="C515" s="22">
        <f>SUM(C516:C518)</f>
        <v>7000</v>
      </c>
      <c r="D515" s="22">
        <f>SUM(D516:D518)</f>
        <v>14241.8</v>
      </c>
      <c r="E515" s="22">
        <f>SUM(E516:E518)</f>
        <v>12538</v>
      </c>
      <c r="F515" s="103">
        <f t="shared" si="13"/>
        <v>88.03662458397113</v>
      </c>
    </row>
    <row r="516" spans="1:6" ht="12.75">
      <c r="A516" s="25" t="s">
        <v>342</v>
      </c>
      <c r="B516" s="23"/>
      <c r="C516" s="24"/>
      <c r="D516" s="24">
        <v>1853.6</v>
      </c>
      <c r="E516" s="98">
        <v>1852.1</v>
      </c>
      <c r="F516" s="103">
        <f t="shared" si="13"/>
        <v>99.91907639188607</v>
      </c>
    </row>
    <row r="517" spans="1:6" ht="12.75">
      <c r="A517" s="25" t="s">
        <v>347</v>
      </c>
      <c r="B517" s="23"/>
      <c r="C517" s="24"/>
      <c r="D517" s="24">
        <v>2140.4</v>
      </c>
      <c r="E517" s="98">
        <v>2067</v>
      </c>
      <c r="F517" s="103">
        <f t="shared" si="13"/>
        <v>96.57073444216034</v>
      </c>
    </row>
    <row r="518" spans="1:6" ht="12.75">
      <c r="A518" s="30" t="s">
        <v>348</v>
      </c>
      <c r="B518" s="30"/>
      <c r="C518" s="60">
        <v>7000</v>
      </c>
      <c r="D518" s="60">
        <v>10247.8</v>
      </c>
      <c r="E518" s="99">
        <v>8618.9</v>
      </c>
      <c r="F518" s="114">
        <f t="shared" si="13"/>
        <v>84.1048810476395</v>
      </c>
    </row>
    <row r="519" spans="1:6" ht="12.75">
      <c r="A519" s="19" t="s">
        <v>220</v>
      </c>
      <c r="B519" s="19"/>
      <c r="C519" s="20">
        <f>C520</f>
        <v>3000</v>
      </c>
      <c r="D519" s="20">
        <f>D520</f>
        <v>5006.7</v>
      </c>
      <c r="E519" s="20">
        <f>E520</f>
        <v>3.4</v>
      </c>
      <c r="F519" s="103">
        <f t="shared" si="13"/>
        <v>0.06790900193740387</v>
      </c>
    </row>
    <row r="520" spans="1:6" ht="12.75">
      <c r="A520" s="21" t="s">
        <v>32</v>
      </c>
      <c r="B520" s="21"/>
      <c r="C520" s="22">
        <f>C522</f>
        <v>3000</v>
      </c>
      <c r="D520" s="22">
        <f>D522</f>
        <v>5006.7</v>
      </c>
      <c r="E520" s="22">
        <f>E522</f>
        <v>3.4</v>
      </c>
      <c r="F520" s="103">
        <f t="shared" si="13"/>
        <v>0.06790900193740387</v>
      </c>
    </row>
    <row r="521" spans="1:6" ht="12.75">
      <c r="A521" s="23" t="s">
        <v>1</v>
      </c>
      <c r="B521" s="23"/>
      <c r="C521" s="24"/>
      <c r="D521" s="24"/>
      <c r="E521" s="98"/>
      <c r="F521" s="103"/>
    </row>
    <row r="522" spans="1:6" ht="12.75">
      <c r="A522" s="30" t="s">
        <v>8</v>
      </c>
      <c r="B522" s="30"/>
      <c r="C522" s="31">
        <v>3000</v>
      </c>
      <c r="D522" s="31">
        <v>5006.7</v>
      </c>
      <c r="E522" s="99">
        <v>3.4</v>
      </c>
      <c r="F522" s="114">
        <f t="shared" si="13"/>
        <v>0.06790900193740387</v>
      </c>
    </row>
    <row r="523" spans="1:6" ht="12.75">
      <c r="A523" s="19" t="s">
        <v>54</v>
      </c>
      <c r="B523" s="19"/>
      <c r="C523" s="20">
        <f>C525+C526</f>
        <v>161000</v>
      </c>
      <c r="D523" s="20">
        <f>D525+D526</f>
        <v>332341.9</v>
      </c>
      <c r="E523" s="20">
        <f>E525+E526</f>
        <v>179574.70000000004</v>
      </c>
      <c r="F523" s="103">
        <f t="shared" si="13"/>
        <v>54.033120710930525</v>
      </c>
    </row>
    <row r="524" spans="1:7" ht="12.75">
      <c r="A524" s="36" t="s">
        <v>1</v>
      </c>
      <c r="B524" s="36"/>
      <c r="C524" s="20"/>
      <c r="D524" s="20"/>
      <c r="E524" s="20"/>
      <c r="F524" s="103"/>
      <c r="G524" s="5"/>
    </row>
    <row r="525" spans="1:7" ht="12.75">
      <c r="A525" s="19" t="s">
        <v>32</v>
      </c>
      <c r="B525" s="19"/>
      <c r="C525" s="20">
        <f>C542+C554+C556+C561+C566+C557+C547+C568+C549+C571+C574</f>
        <v>20450</v>
      </c>
      <c r="D525" s="20">
        <f>D542+D554+D556+D561+D566+D557+D547+D568+D549+D571+D574</f>
        <v>35755.100000000006</v>
      </c>
      <c r="E525" s="20">
        <f>E542+E554+E556+E561+E566+E557+E547+E568+E549+E571+E574</f>
        <v>30709.899999999998</v>
      </c>
      <c r="F525" s="103">
        <f t="shared" si="13"/>
        <v>85.88956540465554</v>
      </c>
      <c r="G525" s="7"/>
    </row>
    <row r="526" spans="1:7" ht="12.75">
      <c r="A526" s="19" t="s">
        <v>33</v>
      </c>
      <c r="B526" s="19"/>
      <c r="C526" s="20">
        <f>C529+C530+C532+C533+C535+C537+C538+C539+C543+C544+C546+C548+C550+C552+C553+C555+C558+C560+C562+C563+C565+C567+C569+C573+C572</f>
        <v>140550</v>
      </c>
      <c r="D526" s="20">
        <f>D529+D530+D532+D533+D535+D537+D538+D539+D543+D544+D546+D548+D550+D552+D553+D555+D558+D560+D562+D563+D565+D567+D569+D573+D572</f>
        <v>296586.8</v>
      </c>
      <c r="E526" s="20">
        <f>E529+E530+E532+E533+E535+E537+E538+E539+E543+E544+E546+E548+E550+E552+E553+E555+E558+E560+E562+E563+E565+E567+E569+E573+E572</f>
        <v>148864.80000000005</v>
      </c>
      <c r="F526" s="103">
        <f t="shared" si="13"/>
        <v>50.19265860786793</v>
      </c>
      <c r="G526" s="7"/>
    </row>
    <row r="527" spans="1:6" ht="12.75">
      <c r="A527" s="28" t="s">
        <v>40</v>
      </c>
      <c r="B527" s="28"/>
      <c r="C527" s="20"/>
      <c r="D527" s="20"/>
      <c r="E527" s="98"/>
      <c r="F527" s="103"/>
    </row>
    <row r="528" spans="1:6" ht="12.75">
      <c r="A528" s="36" t="s">
        <v>77</v>
      </c>
      <c r="B528" s="36"/>
      <c r="C528" s="24">
        <f>C529+C530</f>
        <v>1000</v>
      </c>
      <c r="D528" s="24">
        <f>D529+D530</f>
        <v>1014.7</v>
      </c>
      <c r="E528" s="24">
        <f>E529+E530</f>
        <v>0</v>
      </c>
      <c r="F528" s="103">
        <f t="shared" si="13"/>
        <v>0</v>
      </c>
    </row>
    <row r="529" spans="1:6" ht="12.75">
      <c r="A529" s="36" t="s">
        <v>69</v>
      </c>
      <c r="B529" s="36"/>
      <c r="C529" s="24"/>
      <c r="D529" s="24">
        <v>1014.7</v>
      </c>
      <c r="E529" s="98">
        <v>0</v>
      </c>
      <c r="F529" s="103">
        <f t="shared" si="13"/>
        <v>0</v>
      </c>
    </row>
    <row r="530" spans="1:6" ht="12.75">
      <c r="A530" s="36" t="s">
        <v>66</v>
      </c>
      <c r="B530" s="36"/>
      <c r="C530" s="24">
        <v>1000</v>
      </c>
      <c r="D530" s="24">
        <v>0</v>
      </c>
      <c r="E530" s="98">
        <v>0</v>
      </c>
      <c r="F530" s="105" t="s">
        <v>128</v>
      </c>
    </row>
    <row r="531" spans="1:6" ht="12.75">
      <c r="A531" s="36" t="s">
        <v>70</v>
      </c>
      <c r="B531" s="36"/>
      <c r="C531" s="24">
        <f>C532+C533</f>
        <v>2260</v>
      </c>
      <c r="D531" s="24">
        <f>D532+D533</f>
        <v>3595.8</v>
      </c>
      <c r="E531" s="24">
        <f>E532+E533</f>
        <v>1181.7</v>
      </c>
      <c r="F531" s="103">
        <f t="shared" si="13"/>
        <v>32.86334056399132</v>
      </c>
    </row>
    <row r="532" spans="1:6" ht="12.75">
      <c r="A532" s="36" t="s">
        <v>69</v>
      </c>
      <c r="B532" s="36"/>
      <c r="C532" s="24">
        <v>2260</v>
      </c>
      <c r="D532" s="24">
        <v>3263</v>
      </c>
      <c r="E532" s="98">
        <v>1181.7</v>
      </c>
      <c r="F532" s="103">
        <f t="shared" si="13"/>
        <v>36.21513944223108</v>
      </c>
    </row>
    <row r="533" spans="1:6" ht="12.75">
      <c r="A533" s="36" t="s">
        <v>66</v>
      </c>
      <c r="B533" s="36"/>
      <c r="C533" s="24"/>
      <c r="D533" s="24">
        <v>332.8</v>
      </c>
      <c r="E533" s="98"/>
      <c r="F533" s="103">
        <f t="shared" si="13"/>
        <v>0</v>
      </c>
    </row>
    <row r="534" spans="1:6" ht="12.75" hidden="1">
      <c r="A534" s="25" t="s">
        <v>230</v>
      </c>
      <c r="B534" s="25"/>
      <c r="C534" s="24">
        <f>C535</f>
        <v>0</v>
      </c>
      <c r="D534" s="24">
        <f>D535</f>
        <v>0</v>
      </c>
      <c r="E534" s="98"/>
      <c r="F534" s="103" t="e">
        <f t="shared" si="13"/>
        <v>#DIV/0!</v>
      </c>
    </row>
    <row r="535" spans="1:6" ht="12.75" hidden="1">
      <c r="A535" s="25" t="s">
        <v>231</v>
      </c>
      <c r="B535" s="25"/>
      <c r="C535" s="24"/>
      <c r="D535" s="24"/>
      <c r="E535" s="98"/>
      <c r="F535" s="103" t="e">
        <f t="shared" si="13"/>
        <v>#DIV/0!</v>
      </c>
    </row>
    <row r="536" spans="1:6" ht="12.75">
      <c r="A536" s="36" t="s">
        <v>41</v>
      </c>
      <c r="B536" s="36"/>
      <c r="C536" s="24">
        <f>SUM(C537:C540)</f>
        <v>40000</v>
      </c>
      <c r="D536" s="24">
        <f>SUM(D537:D540)</f>
        <v>102060.2</v>
      </c>
      <c r="E536" s="24">
        <f>SUM(E537:E540)</f>
        <v>39678.9</v>
      </c>
      <c r="F536" s="103">
        <f t="shared" si="13"/>
        <v>38.877936747135514</v>
      </c>
    </row>
    <row r="537" spans="1:6" ht="12.75">
      <c r="A537" s="36" t="s">
        <v>89</v>
      </c>
      <c r="B537" s="36"/>
      <c r="C537" s="24">
        <v>15000</v>
      </c>
      <c r="D537" s="24">
        <v>12717.7</v>
      </c>
      <c r="E537" s="98">
        <v>2478.9</v>
      </c>
      <c r="F537" s="103">
        <f t="shared" si="13"/>
        <v>19.491731995565235</v>
      </c>
    </row>
    <row r="538" spans="1:6" ht="12.75">
      <c r="A538" s="36" t="s">
        <v>106</v>
      </c>
      <c r="B538" s="36"/>
      <c r="C538" s="24">
        <v>21000</v>
      </c>
      <c r="D538" s="24">
        <v>88842.5</v>
      </c>
      <c r="E538" s="98">
        <v>37200</v>
      </c>
      <c r="F538" s="103">
        <f t="shared" si="13"/>
        <v>41.87185187269606</v>
      </c>
    </row>
    <row r="539" spans="1:6" ht="12.75">
      <c r="A539" s="38" t="s">
        <v>66</v>
      </c>
      <c r="B539" s="38"/>
      <c r="C539" s="31">
        <v>4000</v>
      </c>
      <c r="D539" s="31">
        <v>500</v>
      </c>
      <c r="E539" s="99">
        <v>0</v>
      </c>
      <c r="F539" s="114">
        <f t="shared" si="13"/>
        <v>0</v>
      </c>
    </row>
    <row r="540" spans="1:6" ht="12.75" hidden="1">
      <c r="A540" s="25" t="s">
        <v>221</v>
      </c>
      <c r="B540" s="25"/>
      <c r="C540" s="24"/>
      <c r="D540" s="24"/>
      <c r="E540" s="98"/>
      <c r="F540" s="103" t="e">
        <f t="shared" si="13"/>
        <v>#DIV/0!</v>
      </c>
    </row>
    <row r="541" spans="1:6" ht="12.75">
      <c r="A541" s="36" t="s">
        <v>68</v>
      </c>
      <c r="B541" s="36"/>
      <c r="C541" s="24">
        <f>C542+C543+C544</f>
        <v>1000</v>
      </c>
      <c r="D541" s="24">
        <f>D542+D543+D544</f>
        <v>3643.9</v>
      </c>
      <c r="E541" s="24">
        <f>E542+E543+E544</f>
        <v>894.9000000000001</v>
      </c>
      <c r="F541" s="103">
        <f t="shared" si="13"/>
        <v>24.558851779686602</v>
      </c>
    </row>
    <row r="542" spans="1:6" ht="12.75">
      <c r="A542" s="36" t="s">
        <v>67</v>
      </c>
      <c r="B542" s="36"/>
      <c r="C542" s="24">
        <v>1000</v>
      </c>
      <c r="D542" s="24">
        <v>1346</v>
      </c>
      <c r="E542" s="98">
        <v>510.3</v>
      </c>
      <c r="F542" s="103">
        <f t="shared" si="13"/>
        <v>37.91233283803863</v>
      </c>
    </row>
    <row r="543" spans="1:6" ht="12.75">
      <c r="A543" s="36" t="s">
        <v>106</v>
      </c>
      <c r="B543" s="36"/>
      <c r="C543" s="24"/>
      <c r="D543" s="24">
        <v>2297.9</v>
      </c>
      <c r="E543" s="98">
        <v>384.6</v>
      </c>
      <c r="F543" s="103">
        <f t="shared" si="13"/>
        <v>16.737020758083467</v>
      </c>
    </row>
    <row r="544" spans="1:6" ht="12.75" hidden="1">
      <c r="A544" s="36" t="s">
        <v>66</v>
      </c>
      <c r="B544" s="36"/>
      <c r="C544" s="24"/>
      <c r="D544" s="24"/>
      <c r="E544" s="98"/>
      <c r="F544" s="103" t="e">
        <f t="shared" si="13"/>
        <v>#DIV/0!</v>
      </c>
    </row>
    <row r="545" spans="1:6" ht="12.75">
      <c r="A545" s="36" t="s">
        <v>42</v>
      </c>
      <c r="B545" s="36"/>
      <c r="C545" s="24">
        <f>SUM(C546:C550)</f>
        <v>30000</v>
      </c>
      <c r="D545" s="24">
        <f>SUM(D546:D550)</f>
        <v>63203.4</v>
      </c>
      <c r="E545" s="24">
        <f>SUM(E546:E550)</f>
        <v>56758.1</v>
      </c>
      <c r="F545" s="103">
        <f t="shared" si="13"/>
        <v>89.8022891173576</v>
      </c>
    </row>
    <row r="546" spans="1:6" ht="12.75">
      <c r="A546" s="36" t="s">
        <v>90</v>
      </c>
      <c r="B546" s="36"/>
      <c r="C546" s="24">
        <v>13500</v>
      </c>
      <c r="D546" s="24">
        <v>42650</v>
      </c>
      <c r="E546" s="98">
        <v>38410.3</v>
      </c>
      <c r="F546" s="103">
        <f t="shared" si="13"/>
        <v>90.05932004689332</v>
      </c>
    </row>
    <row r="547" spans="1:6" ht="12.75">
      <c r="A547" s="36" t="s">
        <v>110</v>
      </c>
      <c r="B547" s="36"/>
      <c r="C547" s="24">
        <v>10000</v>
      </c>
      <c r="D547" s="24">
        <v>17840.4</v>
      </c>
      <c r="E547" s="98">
        <v>15881.7</v>
      </c>
      <c r="F547" s="103">
        <f t="shared" si="13"/>
        <v>89.02098607654536</v>
      </c>
    </row>
    <row r="548" spans="1:6" ht="12.75">
      <c r="A548" s="36" t="s">
        <v>51</v>
      </c>
      <c r="B548" s="36"/>
      <c r="C548" s="24">
        <v>3500</v>
      </c>
      <c r="D548" s="24">
        <v>2613</v>
      </c>
      <c r="E548" s="98">
        <v>2466.1</v>
      </c>
      <c r="F548" s="103">
        <f t="shared" si="13"/>
        <v>94.37810945273631</v>
      </c>
    </row>
    <row r="549" spans="1:6" ht="12.75">
      <c r="A549" s="25" t="s">
        <v>221</v>
      </c>
      <c r="B549" s="25"/>
      <c r="C549" s="24"/>
      <c r="D549" s="24">
        <v>100</v>
      </c>
      <c r="E549" s="98">
        <v>0</v>
      </c>
      <c r="F549" s="103">
        <f t="shared" si="13"/>
        <v>0</v>
      </c>
    </row>
    <row r="550" spans="1:6" ht="12.75">
      <c r="A550" s="25" t="s">
        <v>64</v>
      </c>
      <c r="B550" s="25"/>
      <c r="C550" s="24">
        <v>3000</v>
      </c>
      <c r="D550" s="24">
        <v>0</v>
      </c>
      <c r="E550" s="98">
        <v>0</v>
      </c>
      <c r="F550" s="105" t="s">
        <v>128</v>
      </c>
    </row>
    <row r="551" spans="1:6" ht="12.75">
      <c r="A551" s="36" t="s">
        <v>43</v>
      </c>
      <c r="B551" s="36"/>
      <c r="C551" s="24">
        <f>SUM(C552:C558)</f>
        <v>65000</v>
      </c>
      <c r="D551" s="24">
        <f>SUM(D552:D558)</f>
        <v>116358.70000000001</v>
      </c>
      <c r="E551" s="24">
        <f>SUM(E552:E558)</f>
        <v>73448.99999999999</v>
      </c>
      <c r="F551" s="103">
        <f t="shared" si="13"/>
        <v>63.12291216728958</v>
      </c>
    </row>
    <row r="552" spans="1:6" ht="12.75">
      <c r="A552" s="36" t="s">
        <v>65</v>
      </c>
      <c r="B552" s="36"/>
      <c r="C552" s="24">
        <v>5700</v>
      </c>
      <c r="D552" s="24">
        <v>40666.8</v>
      </c>
      <c r="E552" s="98">
        <v>25992.1</v>
      </c>
      <c r="F552" s="103">
        <f t="shared" si="13"/>
        <v>63.91479044331001</v>
      </c>
    </row>
    <row r="553" spans="1:6" ht="12.75">
      <c r="A553" s="36" t="s">
        <v>91</v>
      </c>
      <c r="B553" s="36"/>
      <c r="C553" s="24">
        <v>36600</v>
      </c>
      <c r="D553" s="24">
        <v>44987.5</v>
      </c>
      <c r="E553" s="98">
        <v>33268.7</v>
      </c>
      <c r="F553" s="103">
        <f t="shared" si="13"/>
        <v>73.95098638510696</v>
      </c>
    </row>
    <row r="554" spans="1:6" ht="12.75">
      <c r="A554" s="36" t="s">
        <v>149</v>
      </c>
      <c r="B554" s="36"/>
      <c r="C554" s="24"/>
      <c r="D554" s="24">
        <v>1200.6</v>
      </c>
      <c r="E554" s="98">
        <v>1195.2</v>
      </c>
      <c r="F554" s="103">
        <f t="shared" si="13"/>
        <v>99.55022488755624</v>
      </c>
    </row>
    <row r="555" spans="1:6" ht="12.75">
      <c r="A555" s="36" t="s">
        <v>92</v>
      </c>
      <c r="B555" s="36"/>
      <c r="C555" s="24">
        <v>8250</v>
      </c>
      <c r="D555" s="24">
        <v>13080</v>
      </c>
      <c r="E555" s="98">
        <v>1074.2</v>
      </c>
      <c r="F555" s="103">
        <f t="shared" si="13"/>
        <v>8.212538226299694</v>
      </c>
    </row>
    <row r="556" spans="1:6" ht="12.75">
      <c r="A556" s="36" t="s">
        <v>107</v>
      </c>
      <c r="B556" s="36"/>
      <c r="C556" s="24"/>
      <c r="D556" s="24">
        <v>700</v>
      </c>
      <c r="E556" s="98">
        <v>700</v>
      </c>
      <c r="F556" s="103">
        <f t="shared" si="13"/>
        <v>100</v>
      </c>
    </row>
    <row r="557" spans="1:6" ht="12.75">
      <c r="A557" s="36" t="s">
        <v>59</v>
      </c>
      <c r="B557" s="36"/>
      <c r="C557" s="24">
        <v>7450</v>
      </c>
      <c r="D557" s="24">
        <v>12718.1</v>
      </c>
      <c r="E557" s="98">
        <v>11218.8</v>
      </c>
      <c r="F557" s="103">
        <f t="shared" si="13"/>
        <v>88.21128942216211</v>
      </c>
    </row>
    <row r="558" spans="1:6" ht="12.75">
      <c r="A558" s="36" t="s">
        <v>64</v>
      </c>
      <c r="B558" s="36"/>
      <c r="C558" s="24">
        <v>7000</v>
      </c>
      <c r="D558" s="24">
        <v>3005.7</v>
      </c>
      <c r="E558" s="98">
        <v>0</v>
      </c>
      <c r="F558" s="103">
        <f t="shared" si="13"/>
        <v>0</v>
      </c>
    </row>
    <row r="559" spans="1:6" ht="12.75">
      <c r="A559" s="36" t="s">
        <v>37</v>
      </c>
      <c r="B559" s="36"/>
      <c r="C559" s="24">
        <f>SUM(C560:C563)</f>
        <v>2000</v>
      </c>
      <c r="D559" s="24">
        <f>SUM(D560:D563)</f>
        <v>2258.5</v>
      </c>
      <c r="E559" s="24">
        <f>SUM(E560:E563)</f>
        <v>1768.6</v>
      </c>
      <c r="F559" s="103">
        <f t="shared" si="13"/>
        <v>78.3086119105601</v>
      </c>
    </row>
    <row r="560" spans="1:6" ht="12.75">
      <c r="A560" s="36" t="s">
        <v>90</v>
      </c>
      <c r="B560" s="36"/>
      <c r="C560" s="24">
        <v>800</v>
      </c>
      <c r="D560" s="24">
        <v>1190</v>
      </c>
      <c r="E560" s="98">
        <v>1179.5</v>
      </c>
      <c r="F560" s="103">
        <f t="shared" si="13"/>
        <v>99.11764705882354</v>
      </c>
    </row>
    <row r="561" spans="1:6" ht="12.75" hidden="1">
      <c r="A561" s="36" t="s">
        <v>110</v>
      </c>
      <c r="B561" s="36"/>
      <c r="C561" s="24"/>
      <c r="D561" s="24"/>
      <c r="E561" s="98"/>
      <c r="F561" s="103" t="e">
        <f t="shared" si="13"/>
        <v>#DIV/0!</v>
      </c>
    </row>
    <row r="562" spans="1:6" ht="12.75">
      <c r="A562" s="36" t="s">
        <v>51</v>
      </c>
      <c r="B562" s="36"/>
      <c r="C562" s="24">
        <v>550</v>
      </c>
      <c r="D562" s="24">
        <v>650</v>
      </c>
      <c r="E562" s="98">
        <v>589.1</v>
      </c>
      <c r="F562" s="103">
        <f t="shared" si="13"/>
        <v>90.63076923076923</v>
      </c>
    </row>
    <row r="563" spans="1:6" ht="12.75">
      <c r="A563" s="36" t="s">
        <v>64</v>
      </c>
      <c r="B563" s="36"/>
      <c r="C563" s="24">
        <v>650</v>
      </c>
      <c r="D563" s="24">
        <v>418.5</v>
      </c>
      <c r="E563" s="98">
        <v>0</v>
      </c>
      <c r="F563" s="103">
        <f t="shared" si="13"/>
        <v>0</v>
      </c>
    </row>
    <row r="564" spans="1:6" ht="12.75">
      <c r="A564" s="36" t="s">
        <v>35</v>
      </c>
      <c r="B564" s="36"/>
      <c r="C564" s="24">
        <f>SUM(C565:C569)</f>
        <v>12000</v>
      </c>
      <c r="D564" s="24">
        <f>SUM(D565:D569)</f>
        <v>37067.1</v>
      </c>
      <c r="E564" s="24">
        <f>SUM(E565:E569)</f>
        <v>5837.4</v>
      </c>
      <c r="F564" s="103">
        <f aca="true" t="shared" si="14" ref="F564:F587">E564/D564*100</f>
        <v>15.748197188342223</v>
      </c>
    </row>
    <row r="565" spans="1:6" ht="12.75">
      <c r="A565" s="36" t="s">
        <v>90</v>
      </c>
      <c r="B565" s="36"/>
      <c r="C565" s="24"/>
      <c r="D565" s="24">
        <v>6069.7</v>
      </c>
      <c r="E565" s="98">
        <v>1656</v>
      </c>
      <c r="F565" s="103">
        <f t="shared" si="14"/>
        <v>27.28306176582039</v>
      </c>
    </row>
    <row r="566" spans="1:6" ht="12.75">
      <c r="A566" s="36" t="s">
        <v>110</v>
      </c>
      <c r="B566" s="36"/>
      <c r="C566" s="24"/>
      <c r="D566" s="24">
        <v>1850</v>
      </c>
      <c r="E566" s="98">
        <v>1197.8</v>
      </c>
      <c r="F566" s="103">
        <f t="shared" si="14"/>
        <v>64.74594594594595</v>
      </c>
    </row>
    <row r="567" spans="1:6" ht="12.75">
      <c r="A567" s="36" t="s">
        <v>52</v>
      </c>
      <c r="B567" s="36"/>
      <c r="C567" s="24">
        <v>10800</v>
      </c>
      <c r="D567" s="24">
        <v>29103.4</v>
      </c>
      <c r="E567" s="98">
        <v>2983.6</v>
      </c>
      <c r="F567" s="103">
        <f t="shared" si="14"/>
        <v>10.25172316636544</v>
      </c>
    </row>
    <row r="568" spans="1:6" ht="12.75" hidden="1">
      <c r="A568" s="36" t="s">
        <v>59</v>
      </c>
      <c r="B568" s="36"/>
      <c r="C568" s="24"/>
      <c r="D568" s="24"/>
      <c r="E568" s="98"/>
      <c r="F568" s="103" t="e">
        <f t="shared" si="14"/>
        <v>#DIV/0!</v>
      </c>
    </row>
    <row r="569" spans="1:6" ht="12.75">
      <c r="A569" s="36" t="s">
        <v>64</v>
      </c>
      <c r="B569" s="36"/>
      <c r="C569" s="24">
        <v>1200</v>
      </c>
      <c r="D569" s="24">
        <v>44</v>
      </c>
      <c r="E569" s="98">
        <v>0</v>
      </c>
      <c r="F569" s="103">
        <f t="shared" si="14"/>
        <v>0</v>
      </c>
    </row>
    <row r="570" spans="1:6" ht="12.75">
      <c r="A570" s="25" t="s">
        <v>71</v>
      </c>
      <c r="B570" s="25"/>
      <c r="C570" s="24">
        <f>SUM(C571:C573)</f>
        <v>7740</v>
      </c>
      <c r="D570" s="24">
        <f>SUM(D571:D573)</f>
        <v>3139.6</v>
      </c>
      <c r="E570" s="24">
        <f>SUM(E571:E573)</f>
        <v>0</v>
      </c>
      <c r="F570" s="103">
        <f t="shared" si="14"/>
        <v>0</v>
      </c>
    </row>
    <row r="571" spans="1:6" ht="12.75">
      <c r="A571" s="25" t="s">
        <v>349</v>
      </c>
      <c r="B571" s="25"/>
      <c r="C571" s="24">
        <v>2000</v>
      </c>
      <c r="D571" s="24">
        <v>0</v>
      </c>
      <c r="E571" s="98">
        <v>0</v>
      </c>
      <c r="F571" s="105" t="s">
        <v>128</v>
      </c>
    </row>
    <row r="572" spans="1:6" ht="12.75">
      <c r="A572" s="25" t="s">
        <v>350</v>
      </c>
      <c r="B572" s="24"/>
      <c r="C572" s="24">
        <v>2000</v>
      </c>
      <c r="D572" s="24">
        <v>0</v>
      </c>
      <c r="E572" s="98">
        <v>0</v>
      </c>
      <c r="F572" s="105" t="s">
        <v>128</v>
      </c>
    </row>
    <row r="573" spans="1:6" ht="12.75">
      <c r="A573" s="25" t="s">
        <v>351</v>
      </c>
      <c r="B573" s="25"/>
      <c r="C573" s="24">
        <v>3740</v>
      </c>
      <c r="D573" s="24">
        <v>3139.6</v>
      </c>
      <c r="E573" s="98">
        <v>0</v>
      </c>
      <c r="F573" s="103">
        <f t="shared" si="14"/>
        <v>0</v>
      </c>
    </row>
    <row r="574" spans="1:6" ht="12.75">
      <c r="A574" s="30" t="s">
        <v>355</v>
      </c>
      <c r="B574" s="30"/>
      <c r="C574" s="31"/>
      <c r="D574" s="31"/>
      <c r="E574" s="99">
        <v>6.1</v>
      </c>
      <c r="F574" s="115" t="s">
        <v>128</v>
      </c>
    </row>
    <row r="575" spans="1:6" ht="13.5" thickBot="1">
      <c r="A575" s="61" t="s">
        <v>96</v>
      </c>
      <c r="B575" s="39"/>
      <c r="C575" s="29">
        <v>4798</v>
      </c>
      <c r="D575" s="29">
        <v>5618</v>
      </c>
      <c r="E575" s="98">
        <v>3544.5</v>
      </c>
      <c r="F575" s="108">
        <f t="shared" si="14"/>
        <v>63.091847632609465</v>
      </c>
    </row>
    <row r="576" spans="1:6" ht="15.75" thickBot="1">
      <c r="A576" s="62" t="s">
        <v>21</v>
      </c>
      <c r="B576" s="62"/>
      <c r="C576" s="63">
        <f>C137+C157+C185+C202+C212+C234+C245+C257+C302+C344+C361+C430+C467+C490+C497+C519+C523+C575+C504+C380</f>
        <v>3476692.5</v>
      </c>
      <c r="D576" s="63">
        <f>D137+D157+D185+D202+D212+D234+D245+D257+D302+D344+D361+D430+D467+D490+D497+D519+D523+D575+D504+D380</f>
        <v>9884382.4</v>
      </c>
      <c r="E576" s="63">
        <f>E137+E157+E185+E202+E212+E234+E245+E257+E302+E344+E361+E430+E467+E490+E497+E519+E523+E575+E504+E380</f>
        <v>8784050.700000001</v>
      </c>
      <c r="F576" s="116">
        <f t="shared" si="14"/>
        <v>88.86797722435344</v>
      </c>
    </row>
    <row r="577" spans="1:6" ht="13.5" thickBot="1">
      <c r="A577" s="64" t="s">
        <v>94</v>
      </c>
      <c r="B577" s="64"/>
      <c r="C577" s="65">
        <v>-4798</v>
      </c>
      <c r="D577" s="65">
        <v>-4886</v>
      </c>
      <c r="E577" s="98">
        <v>-4765.3</v>
      </c>
      <c r="F577" s="116">
        <f t="shared" si="14"/>
        <v>97.52967662709784</v>
      </c>
    </row>
    <row r="578" spans="1:6" ht="16.5" thickBot="1">
      <c r="A578" s="66" t="s">
        <v>95</v>
      </c>
      <c r="B578" s="66"/>
      <c r="C578" s="63">
        <f>C576+C577</f>
        <v>3471894.5</v>
      </c>
      <c r="D578" s="63">
        <f>D576+D577</f>
        <v>9879496.4</v>
      </c>
      <c r="E578" s="63">
        <f>E576+E577</f>
        <v>8779285.4</v>
      </c>
      <c r="F578" s="116">
        <f t="shared" si="14"/>
        <v>88.86369349757544</v>
      </c>
    </row>
    <row r="579" spans="1:6" ht="15.75">
      <c r="A579" s="67" t="s">
        <v>1</v>
      </c>
      <c r="B579" s="67"/>
      <c r="C579" s="68"/>
      <c r="D579" s="68"/>
      <c r="E579" s="68"/>
      <c r="F579" s="103"/>
    </row>
    <row r="580" spans="1:6" ht="15.75">
      <c r="A580" s="69" t="s">
        <v>32</v>
      </c>
      <c r="B580" s="69"/>
      <c r="C580" s="70">
        <f>C138+C158+C186+C203+C213+C235+C246+C258+C303+C345+C362+C431+C468+C491+C498+C520+C525+C575+C577+C506+C381</f>
        <v>2841293.8000000003</v>
      </c>
      <c r="D580" s="70">
        <f>D138+D158+D186+D203+D213+D235+D246+D258+D303+D345+D362+D431+D468+D491+D498+D520+D525+D575+D577+D506+D381</f>
        <v>8323667.899999999</v>
      </c>
      <c r="E580" s="70">
        <f>E138+E158+E186+E203+E213+E235+E246+E258+E303+E345+E362+E431+E468+E491+E498+E520+E525+E575+E577+E506+E381</f>
        <v>8029505.3</v>
      </c>
      <c r="F580" s="103">
        <f t="shared" si="14"/>
        <v>96.46594982483624</v>
      </c>
    </row>
    <row r="581" spans="1:6" ht="16.5" thickBot="1">
      <c r="A581" s="71" t="s">
        <v>33</v>
      </c>
      <c r="B581" s="71"/>
      <c r="C581" s="72">
        <f>C151+C179+C195+C208+C225+C241+C252+C288+C337+C356+C372+C461+C481+C494+C526+C515+C406</f>
        <v>630600.7000000001</v>
      </c>
      <c r="D581" s="72">
        <f>D151+D179+D195+D208+D225+D241+D252+D288+D337+D356+D372+D461+D481+D494+D526+D515+D406</f>
        <v>1555828.5000000002</v>
      </c>
      <c r="E581" s="72">
        <f>E151+E179+E195+E208+E225+E241+E252+E288+E337+E356+E372+E461+E481+E494+E526+E515+E406</f>
        <v>749780.1000000001</v>
      </c>
      <c r="F581" s="108">
        <f t="shared" si="14"/>
        <v>48.19169336466069</v>
      </c>
    </row>
    <row r="582" spans="1:6" ht="15.75">
      <c r="A582" s="67" t="s">
        <v>45</v>
      </c>
      <c r="B582" s="67"/>
      <c r="C582" s="73">
        <f>SUM(C584:C587)</f>
        <v>137500</v>
      </c>
      <c r="D582" s="73">
        <f>SUM(D584:D587)</f>
        <v>993726</v>
      </c>
      <c r="E582" s="73">
        <f>SUM(E584:E587)</f>
        <v>-258686.3</v>
      </c>
      <c r="F582" s="105" t="s">
        <v>128</v>
      </c>
    </row>
    <row r="583" spans="1:6" ht="15.75">
      <c r="A583" s="74" t="s">
        <v>1</v>
      </c>
      <c r="B583" s="74"/>
      <c r="C583" s="75"/>
      <c r="D583" s="75"/>
      <c r="E583" s="98"/>
      <c r="F583" s="103"/>
    </row>
    <row r="584" spans="1:6" ht="14.25">
      <c r="A584" s="74" t="s">
        <v>50</v>
      </c>
      <c r="B584" s="74"/>
      <c r="C584" s="76">
        <v>300000</v>
      </c>
      <c r="D584" s="76">
        <v>300000</v>
      </c>
      <c r="E584" s="98">
        <v>0</v>
      </c>
      <c r="F584" s="103">
        <f t="shared" si="14"/>
        <v>0</v>
      </c>
    </row>
    <row r="585" spans="1:6" ht="14.25">
      <c r="A585" s="74" t="s">
        <v>179</v>
      </c>
      <c r="B585" s="74"/>
      <c r="C585" s="76">
        <v>-162500</v>
      </c>
      <c r="D585" s="76">
        <v>-162500</v>
      </c>
      <c r="E585" s="98">
        <v>-162500</v>
      </c>
      <c r="F585" s="103">
        <f t="shared" si="14"/>
        <v>100</v>
      </c>
    </row>
    <row r="586" spans="1:6" ht="14.25">
      <c r="A586" s="74" t="s">
        <v>93</v>
      </c>
      <c r="B586" s="74"/>
      <c r="C586" s="76"/>
      <c r="D586" s="76">
        <v>855494</v>
      </c>
      <c r="E586" s="98">
        <v>-96186.3</v>
      </c>
      <c r="F586" s="105" t="s">
        <v>128</v>
      </c>
    </row>
    <row r="587" spans="1:6" ht="16.5" thickBot="1">
      <c r="A587" s="77" t="s">
        <v>184</v>
      </c>
      <c r="B587" s="77"/>
      <c r="C587" s="78"/>
      <c r="D587" s="96">
        <v>732</v>
      </c>
      <c r="E587" s="100">
        <v>0</v>
      </c>
      <c r="F587" s="108">
        <f t="shared" si="14"/>
        <v>0</v>
      </c>
    </row>
    <row r="588" spans="3:5" ht="12.75" hidden="1">
      <c r="C588" s="7">
        <f>C135+C582-C578</f>
        <v>0</v>
      </c>
      <c r="D588" s="7">
        <f>D135+D582-D578</f>
        <v>0</v>
      </c>
      <c r="E588" s="101">
        <f>E135+E582-E578</f>
        <v>0</v>
      </c>
    </row>
    <row r="589" ht="12.75">
      <c r="E589" s="101"/>
    </row>
    <row r="590" ht="12.75">
      <c r="E590" s="101"/>
    </row>
    <row r="591" ht="12.75">
      <c r="E591" s="101"/>
    </row>
    <row r="592" ht="12.75">
      <c r="E592" s="101"/>
    </row>
    <row r="593" ht="12.75">
      <c r="E593" s="101"/>
    </row>
    <row r="594" ht="12.75">
      <c r="E594" s="101"/>
    </row>
    <row r="595" ht="12.75">
      <c r="E595" s="101"/>
    </row>
    <row r="596" ht="12.75">
      <c r="E596" s="101"/>
    </row>
    <row r="597" ht="12.75">
      <c r="E597" s="101"/>
    </row>
    <row r="598" ht="12.75">
      <c r="E598" s="101"/>
    </row>
    <row r="599" ht="12.75">
      <c r="E599" s="101"/>
    </row>
    <row r="600" ht="12.75">
      <c r="E600" s="101"/>
    </row>
    <row r="601" ht="12.75">
      <c r="E601" s="101"/>
    </row>
    <row r="602" ht="12.75">
      <c r="E602" s="101"/>
    </row>
    <row r="603" ht="12.75">
      <c r="E603" s="101"/>
    </row>
    <row r="604" ht="12.75">
      <c r="E604" s="101"/>
    </row>
    <row r="605" ht="12.75">
      <c r="E605" s="101"/>
    </row>
    <row r="606" ht="12.75">
      <c r="E606" s="101"/>
    </row>
    <row r="607" ht="12.75">
      <c r="E607" s="101"/>
    </row>
    <row r="608" ht="12.75">
      <c r="E608" s="101"/>
    </row>
    <row r="609" ht="12.75">
      <c r="E609" s="101"/>
    </row>
    <row r="610" ht="12.75">
      <c r="E610" s="101"/>
    </row>
    <row r="611" ht="12.75">
      <c r="E611" s="101"/>
    </row>
    <row r="612" ht="12.75">
      <c r="E612" s="101"/>
    </row>
    <row r="613" ht="12.75">
      <c r="E613" s="101"/>
    </row>
    <row r="614" ht="12.75">
      <c r="E614" s="101"/>
    </row>
    <row r="615" ht="12.75">
      <c r="E615" s="101"/>
    </row>
    <row r="616" ht="12.75">
      <c r="E616" s="101"/>
    </row>
    <row r="617" ht="12.75">
      <c r="E617" s="101"/>
    </row>
    <row r="618" ht="12.75">
      <c r="E618" s="101"/>
    </row>
    <row r="619" ht="12.75">
      <c r="E619" s="101"/>
    </row>
  </sheetData>
  <sheetProtection/>
  <mergeCells count="6">
    <mergeCell ref="A2:F2"/>
    <mergeCell ref="A3:F3"/>
    <mergeCell ref="A4:F4"/>
    <mergeCell ref="A6:A7"/>
    <mergeCell ref="D6:D7"/>
    <mergeCell ref="F6:F7"/>
  </mergeCells>
  <printOptions horizontalCentered="1"/>
  <pageMargins left="0.5118110236220472" right="0.5118110236220472" top="0.984251968503937" bottom="0.7874015748031497" header="0.31496062992125984" footer="0.3937007874015748"/>
  <pageSetup fitToHeight="7" horizontalDpi="600" verticalDpi="600" orientation="portrait" paperSize="9" scale="90" r:id="rId1"/>
  <headerFooter alignWithMargins="0">
    <oddFooter>&amp;CStránka &amp;P&amp;RTab.č.1 Čerpání rozpočtu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2014-05-05T06:40:00Z</cp:lastPrinted>
  <dcterms:created xsi:type="dcterms:W3CDTF">1997-01-24T11:07:25Z</dcterms:created>
  <dcterms:modified xsi:type="dcterms:W3CDTF">2014-05-05T06:40:15Z</dcterms:modified>
  <cp:category/>
  <cp:version/>
  <cp:contentType/>
  <cp:contentStatus/>
</cp:coreProperties>
</file>