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0"/>
  </bookViews>
  <sheets>
    <sheet name="Čerpání" sheetId="1" r:id="rId1"/>
  </sheets>
  <definedNames>
    <definedName name="_xlnm.Print_Titles" localSheetId="0">'Čerpání'!$7:$8</definedName>
    <definedName name="_xlnm.Print_Area" localSheetId="0">'Čerpání'!$A$1:$F$565</definedName>
    <definedName name="Z_39FD50E0_9911_4D32_8842_5A58F13D310F_.wvu.Cols" localSheetId="0" hidden="1">'Čerpání'!#REF!,'Čerpání'!#REF!,'Čerpání'!#REF!</definedName>
    <definedName name="Z_39FD50E0_9911_4D32_8842_5A58F13D310F_.wvu.PrintTitles" localSheetId="0" hidden="1">'Čerpání'!$7:$8</definedName>
    <definedName name="Z_39FD50E0_9911_4D32_8842_5A58F13D310F_.wvu.Rows" localSheetId="0" hidden="1">'Čerpání'!#REF!</definedName>
  </definedNames>
  <calcPr fullCalcOnLoad="1"/>
</workbook>
</file>

<file path=xl/sharedStrings.xml><?xml version="1.0" encoding="utf-8"?>
<sst xmlns="http://schemas.openxmlformats.org/spreadsheetml/2006/main" count="585" uniqueCount="368">
  <si>
    <t>(v tis. Kč)</t>
  </si>
  <si>
    <t>UKAZATEL</t>
  </si>
  <si>
    <t>Schválený</t>
  </si>
  <si>
    <t>rozpočet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</si>
  <si>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</si>
  <si>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</si>
  <si>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</si>
  <si>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</si>
  <si>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</si>
  <si>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</si>
  <si>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</si>
  <si>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</si>
  <si>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</si>
  <si>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</si>
  <si>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</si>
  <si>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</si>
  <si>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</si>
  <si>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</si>
  <si>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</si>
  <si>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</si>
  <si>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</si>
  <si>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</si>
  <si>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</si>
  <si>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</si>
  <si>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</si>
  <si>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</si>
  <si>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</si>
  <si>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</si>
  <si>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</si>
  <si>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</si>
  <si>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</si>
  <si>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</si>
  <si>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</si>
  <si>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</si>
  <si>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</si>
  <si>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</si>
  <si>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</si>
  <si>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</si>
  <si>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</si>
  <si>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</si>
  <si>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</si>
  <si>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</si>
  <si>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</si>
  <si>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</si>
  <si>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</si>
  <si>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</si>
  <si>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</si>
  <si>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</si>
  <si>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</si>
  <si>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</si>
  <si>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</si>
  <si>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</si>
  <si>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</si>
  <si>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</si>
  <si>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</si>
  <si>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</si>
  <si>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</si>
  <si>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</si>
  <si>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</si>
  <si>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</si>
  <si>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</si>
  <si>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</si>
  <si>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</si>
  <si>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</si>
  <si>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</si>
  <si>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</si>
  <si>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</si>
  <si>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</si>
  <si>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</si>
  <si>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</si>
  <si>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</si>
  <si>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</si>
  <si>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</si>
  <si>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</si>
  <si>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</si>
  <si>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</si>
  <si>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</si>
  <si>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</si>
  <si>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</si>
  <si>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</si>
  <si>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</si>
  <si>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</si>
  <si>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</si>
  <si>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</si>
  <si>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</si>
  <si>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</si>
  <si>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</si>
  <si>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</si>
  <si>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</si>
  <si>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</si>
  <si>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</si>
  <si>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</si>
  <si>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</si>
  <si>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</si>
  <si>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</si>
  <si>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</si>
  <si>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</si>
  <si>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</si>
  <si>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</si>
  <si>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</si>
  <si>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</si>
  <si>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</si>
  <si>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</si>
  <si>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</si>
  <si>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</si>
  <si>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</si>
  <si>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</si>
  <si>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</si>
  <si>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</si>
  <si>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</si>
  <si>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</si>
  <si>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</si>
  <si>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</si>
  <si>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</si>
  <si>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</si>
  <si>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</si>
  <si>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</si>
  <si>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</si>
  <si>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</si>
  <si>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</si>
  <si>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</si>
  <si>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</si>
  <si>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</si>
  <si>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</si>
  <si>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</si>
  <si>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</si>
  <si>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</si>
  <si>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</si>
  <si>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</si>
  <si>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</si>
  <si>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</si>
  <si>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</si>
  <si>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</si>
  <si>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</si>
  <si>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</si>
  <si>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</si>
  <si>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</si>
  <si>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</si>
  <si>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</si>
  <si>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</si>
  <si>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</si>
  <si>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</si>
  <si>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</si>
  <si>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</si>
  <si>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</si>
  <si>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</si>
  <si>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</si>
  <si>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</si>
  <si>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</si>
  <si>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</si>
  <si>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</si>
  <si>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</si>
  <si>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</si>
  <si>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</si>
  <si>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</si>
  <si>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</si>
  <si>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</si>
  <si>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</si>
  <si>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</si>
  <si>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</si>
  <si>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</si>
  <si>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</si>
  <si>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</si>
  <si>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</si>
  <si>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</si>
  <si>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</si>
  <si>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</si>
  <si>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</si>
  <si>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</si>
  <si>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</si>
  <si>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</si>
  <si>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</si>
  <si>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</si>
  <si>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</si>
  <si>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</si>
  <si>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</si>
  <si>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</si>
  <si>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</si>
  <si>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</si>
  <si>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</si>
  <si>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</si>
  <si>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</si>
  <si>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</si>
  <si>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</si>
  <si>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</si>
  <si>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</si>
  <si>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</si>
  <si>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</si>
  <si>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</si>
  <si>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</si>
  <si>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</si>
  <si>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</si>
  <si>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</si>
  <si>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</si>
  <si>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</si>
  <si>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</si>
  <si>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</si>
  <si>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</si>
  <si>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</si>
  <si>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</si>
  <si>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</si>
  <si>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</si>
  <si>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</si>
  <si>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</si>
  <si>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</si>
  <si>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</si>
  <si>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</si>
  <si>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</si>
  <si>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</si>
  <si>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</si>
  <si>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</si>
  <si>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</si>
  <si>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</si>
  <si>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</si>
  <si>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</si>
  <si>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</si>
  <si>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</si>
  <si>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</si>
  <si>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</si>
  <si>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</si>
  <si>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</si>
  <si>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</si>
  <si>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</si>
  <si>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</si>
  <si>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</si>
  <si>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</si>
  <si>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</si>
  <si>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</si>
  <si>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</si>
  <si>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</si>
  <si>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</si>
  <si>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</si>
  <si>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řešení mimoř.událostí a kriz.situací ZZS KHK - SR</t>
  </si>
  <si>
    <t>podpora mládeže na krajské úrovni - SR</t>
  </si>
  <si>
    <t>kap. 17 - analýzy a podpora řízení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</si>
  <si>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</si>
  <si>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</si>
  <si>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</si>
  <si>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</si>
  <si>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</si>
  <si>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</si>
  <si>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</si>
  <si>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</si>
  <si>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</si>
  <si>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</si>
  <si>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</si>
  <si>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</si>
  <si>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zlepšení přeshraniční dostupnosti ČR - PL - SR</t>
  </si>
  <si>
    <t>Rozšíření strateg.prům.zóny Solnice-Kvasiny - SFDI - SR</t>
  </si>
  <si>
    <t xml:space="preserve">Krajský akční plán vzdělávání v KHK - SR 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</si>
  <si>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</si>
  <si>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</si>
  <si>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</si>
  <si>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</si>
  <si>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</si>
  <si>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</si>
  <si>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</si>
  <si>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</si>
  <si>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</si>
  <si>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</si>
  <si>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</si>
  <si>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</si>
  <si>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</si>
  <si>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</si>
  <si>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</si>
  <si>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</si>
  <si>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</si>
  <si>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</si>
  <si>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</si>
  <si>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</si>
  <si>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náhrady za nařízený výkon studentů v soc.sl. v době nouz.stavu-SR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</si>
  <si>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</si>
  <si>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</si>
  <si>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</si>
  <si>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</si>
  <si>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</si>
  <si>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</si>
  <si>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</si>
  <si>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>OP Z - Predikce trhu práce - Kompas - SR 2021</t>
  </si>
  <si>
    <t>Snížení emisí z lokál.vytápění domácností v KHK II - SR 2021</t>
  </si>
  <si>
    <t>Snížení emisí z lokál.vytápění domácností v KHK III. - SR 2021</t>
  </si>
  <si>
    <t xml:space="preserve">potravinová pomoc dětem v KHK V - obědy do škol - SR </t>
  </si>
  <si>
    <t>potravinová pomoc dětem v KHK IV - obědy do škol - SR 2021</t>
  </si>
  <si>
    <t>OP Z - Do praxe bez bariér - SR 2021</t>
  </si>
  <si>
    <t xml:space="preserve">potravinová pomoc dětem v KHK V - obědy do škol - SR 2021 </t>
  </si>
  <si>
    <t>TP Interreg V-A ČR-Polsko - SR 2021</t>
  </si>
  <si>
    <t>Nová zelená úsporám - AMO - SR 2021</t>
  </si>
  <si>
    <t>IKAP rozvoje vzdělávání v KHK II - SR 2021</t>
  </si>
  <si>
    <t>OP Z Rozvoj dostup.a kvality soc.sl.v KHK VII - SR 2021</t>
  </si>
  <si>
    <t>OP Z Služby soc.prevence v KHK V - SR  2021</t>
  </si>
  <si>
    <t>OP Z Služby soc.prevence v KHK VI - SR  2021</t>
  </si>
  <si>
    <t>OP Z Rozvoj reg.partnerství v soc.oblasti v KHK II - SR 2021</t>
  </si>
  <si>
    <t>OP Z Komunitní služby - SR 2021</t>
  </si>
  <si>
    <t xml:space="preserve">mzd.nákl.-prac.povin.studentů-epidemie Covid-19 - SR </t>
  </si>
  <si>
    <t>nástroje pro oživení a odolnost - doučování žáků - SR</t>
  </si>
  <si>
    <t>OPZ - Rozvoj systému hospodaření s energií v KHK - SR 2021</t>
  </si>
  <si>
    <t xml:space="preserve">             informatika</t>
  </si>
  <si>
    <t xml:space="preserve">          školství - vzdělávání </t>
  </si>
  <si>
    <t xml:space="preserve">OP Z Rozvoj reg.partnerství v soc.oblasti v KHK II - SR </t>
  </si>
  <si>
    <t>řešení krizových a havarijních situací</t>
  </si>
  <si>
    <t>CEP a.s. HK - příplatek mimo základní kapitál</t>
  </si>
  <si>
    <t xml:space="preserve">             rezerva odvětví</t>
  </si>
  <si>
    <t xml:space="preserve">              PO - investiční transfery</t>
  </si>
  <si>
    <t xml:space="preserve">                    - neinvestiční transfery</t>
  </si>
  <si>
    <t xml:space="preserve">               rezerva neinvestiční a poplatky</t>
  </si>
  <si>
    <t>učební pomůcky pro MŠ - rozvoj informativního myšlení - SR</t>
  </si>
  <si>
    <t>prevence digi propasti - pořízení digit.techn. pro znev.žáky-SR</t>
  </si>
  <si>
    <t>zajištění testování dětí, žáků a studentů ve školách - SR</t>
  </si>
  <si>
    <t>2. technická pomoc pro KHK - SR</t>
  </si>
  <si>
    <t>podpora služeb s nadreg.a celostátní působností - SR</t>
  </si>
  <si>
    <t>regionální stálá konference III. - SR</t>
  </si>
  <si>
    <t>Interreg VA ČR-PL - Kompetence 4.0. - SR</t>
  </si>
  <si>
    <t>výkon sociální práce 2022</t>
  </si>
  <si>
    <t xml:space="preserve">OP Z Služby soc.prevence v KHK VI - SR  </t>
  </si>
  <si>
    <t>učební pomůcky pro ZŠ a Gymnázia  - rozvoj informat. myšlení - SR</t>
  </si>
  <si>
    <t xml:space="preserve">OP Z Rozvoj dostup.a kvality soc.sl.v KHK VII - SR </t>
  </si>
  <si>
    <t xml:space="preserve">Nová zelená úsporám - AMO - SR </t>
  </si>
  <si>
    <t xml:space="preserve">Krajský akční plán vzdělávání v KHK II - SR </t>
  </si>
  <si>
    <t>příprava a realizace obnovitelných zdrojů energie</t>
  </si>
  <si>
    <t>Výměna kotlů pro nízkopříjmové domácnosti v KHK - SR</t>
  </si>
  <si>
    <t>OPZ - Agentura pro sociální začleňování jako inovační aktér - SR</t>
  </si>
  <si>
    <t xml:space="preserve">OPZ - Rozvoj systému hospodaření s energií v KHK - SR </t>
  </si>
  <si>
    <t>standardizované veřejné služby muzeí a galerií - SR</t>
  </si>
  <si>
    <t>podpora vých.vzdělávacích aktivit v muzejnictví - SR</t>
  </si>
  <si>
    <t xml:space="preserve">IKAP rozvoje vzdělávání v KHK II - SR </t>
  </si>
  <si>
    <t>jednotný inform.systém v let.záchr.službě - pro ZZS KHK - SR</t>
  </si>
  <si>
    <t xml:space="preserve">  z MZE</t>
  </si>
  <si>
    <t>obnova a zajištění lesních porostů - ČLA Trutnov - SR</t>
  </si>
  <si>
    <t>podpora expozičních a výstavních projektů - SR</t>
  </si>
  <si>
    <t xml:space="preserve">ostatní kapitálové výdaje </t>
  </si>
  <si>
    <t>1707x</t>
  </si>
  <si>
    <t>regionální stálá konference IV. - SR</t>
  </si>
  <si>
    <t>volby do 1/3 Senátu Parlam. ČR a do zastup. obcí - SR</t>
  </si>
  <si>
    <t xml:space="preserve">  z MF</t>
  </si>
  <si>
    <t>Komunitní zahrada kapucínského káštera v Opočně - SR</t>
  </si>
  <si>
    <t xml:space="preserve">OP Z Komunitní služby - SR </t>
  </si>
  <si>
    <t xml:space="preserve">OP VVV - Smart Akcelerátor II. - SR </t>
  </si>
  <si>
    <t>podpora vzděl.aktivit národnostních menšin 2022</t>
  </si>
  <si>
    <t xml:space="preserve">  z grantové agentury Dům zahraniční spolupráce</t>
  </si>
  <si>
    <t>Erasmus+ Královéhradecký kraj - dva roky vzdělávání</t>
  </si>
  <si>
    <t>bez ÚZ</t>
  </si>
  <si>
    <t>IP Posilování kompet.ped.prac.a škol.ped.poraden. - SR</t>
  </si>
  <si>
    <t>12002, 95032</t>
  </si>
  <si>
    <t>OP JAK - Šablony I - Zlepšení kvality vzdělávání - SR</t>
  </si>
  <si>
    <t>podpora projektů kreativního učení - SR</t>
  </si>
  <si>
    <t>Snížení emisí z lokál.vytápění domácností v KHK IV. - SR 2021</t>
  </si>
  <si>
    <t>integrovaný systém ochrany mov.kult.dědictví II - SR</t>
  </si>
  <si>
    <t xml:space="preserve">OP Z Služby soc.prevence v KHK VII - SR  </t>
  </si>
  <si>
    <t>národní program podpory CR v regionech - SR</t>
  </si>
  <si>
    <t>jazykové kurzy pro děti cizince migrující z Ukrajiny - SR</t>
  </si>
  <si>
    <t>nástroje pro oživení a odolnost - podpora soc.znevýh.žáků  - SR</t>
  </si>
  <si>
    <t>OP Z+ Podpora procesů reformy péče o duševní zdraví - SR</t>
  </si>
  <si>
    <t>OP Z+ Rozvoj kompetencí soc.služeb v KHK - SR</t>
  </si>
  <si>
    <t>OP Z+ Žijeme v komunitě fáze 1 - SR</t>
  </si>
  <si>
    <t>OP Z+ Žijeme v komunitě fáze 2 - SR</t>
  </si>
  <si>
    <t xml:space="preserve">OP Z+ Rozvoj reg.partnerství v soc.oblasti v KHK III - SR </t>
  </si>
  <si>
    <t>národní plán obnovy - vzdělávací aktivity - SR</t>
  </si>
  <si>
    <t>sociální část center duševního zdraví - SR</t>
  </si>
  <si>
    <t>k 31.12.2022</t>
  </si>
  <si>
    <t>ČERPÁNÍ ROZPOČTU KRÁLOVÉHRADECKÉHO KRAJE</t>
  </si>
  <si>
    <t xml:space="preserve">Upravený </t>
  </si>
  <si>
    <t>Skutečnost</t>
  </si>
  <si>
    <t>%</t>
  </si>
  <si>
    <t>x</t>
  </si>
  <si>
    <t>k 31. 12.  2022</t>
  </si>
  <si>
    <t>zajištění zázemí a činnosti provozu KACPU - SR</t>
  </si>
  <si>
    <t>14037;8</t>
  </si>
  <si>
    <t>národní program - Centra odborné přípravy - SR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</si>
</sst>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9"/>
      <name val="Arial CE"/>
      <family val="0"/>
    </font>
    <font>
      <sz val="6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5" fillId="0" borderId="0" applyNumberFormat="0" applyFill="0" applyBorder="0" applyAlignment="0" applyProtection="0"/>
    <xf numFmtId="0" fontId="36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3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5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3" fillId="0" borderId="0" xfId="0" applyFont="1" applyAlignment="1">
      <alignment horizontal="center" vertical="center"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/>
    </xf>
    <xf numFmtId="3" fontId="0" fillId="0" borderId="10" xfId="0" applyFont="1" applyBorder="1" applyAlignment="1">
      <alignment/>
    </xf>
    <xf numFmtId="3" fontId="3" fillId="0" borderId="12" xfId="0" applyFont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7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4" fillId="0" borderId="10" xfId="0" applyFont="1" applyFill="1" applyBorder="1" applyAlignment="1">
      <alignment/>
    </xf>
    <xf numFmtId="3" fontId="4" fillId="0" borderId="12" xfId="0" applyFont="1" applyBorder="1" applyAlignment="1">
      <alignment/>
    </xf>
    <xf numFmtId="3" fontId="2" fillId="0" borderId="13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0" xfId="0" applyBorder="1" applyAlignment="1">
      <alignment vertical="center"/>
    </xf>
    <xf numFmtId="3" fontId="7" fillId="0" borderId="10" xfId="0" applyFont="1" applyBorder="1" applyAlignment="1">
      <alignment/>
    </xf>
    <xf numFmtId="3" fontId="4" fillId="0" borderId="10" xfId="0" applyFont="1" applyBorder="1" applyAlignment="1">
      <alignment horizontal="left" vertical="center"/>
    </xf>
    <xf numFmtId="3" fontId="0" fillId="0" borderId="12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6" xfId="0" applyFont="1" applyBorder="1" applyAlignment="1">
      <alignment horizontal="center" vertical="center"/>
    </xf>
    <xf numFmtId="3" fontId="4" fillId="0" borderId="15" xfId="0" applyFont="1" applyBorder="1" applyAlignment="1">
      <alignment horizontal="left" vertic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3" fillId="0" borderId="17" xfId="0" applyFont="1" applyBorder="1" applyAlignment="1">
      <alignment vertical="center"/>
    </xf>
    <xf numFmtId="3" fontId="7" fillId="0" borderId="15" xfId="0" applyFont="1" applyBorder="1" applyAlignment="1">
      <alignment horizontal="center"/>
    </xf>
    <xf numFmtId="3" fontId="0" fillId="0" borderId="10" xfId="0" applyFont="1" applyBorder="1" applyAlignment="1">
      <alignment/>
    </xf>
    <xf numFmtId="3" fontId="8" fillId="0" borderId="15" xfId="0" applyFont="1" applyBorder="1" applyAlignment="1">
      <alignment/>
    </xf>
    <xf numFmtId="3" fontId="7" fillId="0" borderId="18" xfId="0" applyFont="1" applyBorder="1" applyAlignment="1">
      <alignment horizontal="center"/>
    </xf>
    <xf numFmtId="3" fontId="8" fillId="0" borderId="15" xfId="0" applyFont="1" applyBorder="1" applyAlignment="1">
      <alignment horizontal="center"/>
    </xf>
    <xf numFmtId="3" fontId="8" fillId="0" borderId="15" xfId="0" applyFont="1" applyFill="1" applyBorder="1" applyAlignment="1">
      <alignment horizontal="center"/>
    </xf>
    <xf numFmtId="3" fontId="7" fillId="0" borderId="15" xfId="0" applyFont="1" applyFill="1" applyBorder="1" applyAlignment="1">
      <alignment horizontal="center"/>
    </xf>
    <xf numFmtId="3" fontId="8" fillId="0" borderId="13" xfId="0" applyFont="1" applyBorder="1" applyAlignment="1">
      <alignment horizontal="center" vertical="center"/>
    </xf>
    <xf numFmtId="3" fontId="8" fillId="0" borderId="14" xfId="0" applyFont="1" applyBorder="1" applyAlignment="1">
      <alignment horizontal="center" vertical="center"/>
    </xf>
    <xf numFmtId="3" fontId="8" fillId="0" borderId="10" xfId="0" applyFont="1" applyBorder="1" applyAlignment="1">
      <alignment horizontal="center" vertical="center"/>
    </xf>
    <xf numFmtId="3" fontId="8" fillId="0" borderId="12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7" fillId="0" borderId="17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15" xfId="38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0" xfId="0" applyFont="1" applyFill="1" applyBorder="1" applyAlignment="1">
      <alignment/>
    </xf>
    <xf numFmtId="3" fontId="4" fillId="0" borderId="17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176" fontId="2" fillId="0" borderId="15" xfId="38" applyNumberFormat="1" applyFont="1" applyBorder="1" applyAlignment="1">
      <alignment vertical="center"/>
    </xf>
    <xf numFmtId="176" fontId="2" fillId="0" borderId="17" xfId="38" applyNumberFormat="1" applyFont="1" applyBorder="1" applyAlignment="1">
      <alignment vertical="center"/>
    </xf>
    <xf numFmtId="176" fontId="4" fillId="0" borderId="17" xfId="38" applyNumberFormat="1" applyFont="1" applyBorder="1" applyAlignment="1">
      <alignment vertical="center"/>
    </xf>
    <xf numFmtId="3" fontId="9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3" fontId="0" fillId="0" borderId="18" xfId="0" applyFont="1" applyBorder="1" applyAlignment="1">
      <alignment/>
    </xf>
    <xf numFmtId="3" fontId="0" fillId="0" borderId="11" xfId="0" applyFont="1" applyBorder="1" applyAlignment="1">
      <alignment/>
    </xf>
    <xf numFmtId="3" fontId="0" fillId="0" borderId="10" xfId="0" applyFill="1" applyBorder="1" applyAlignment="1">
      <alignment/>
    </xf>
    <xf numFmtId="167" fontId="51" fillId="0" borderId="0" xfId="0" applyNumberFormat="1" applyFont="1" applyAlignment="1">
      <alignment horizontal="center" vertical="center"/>
    </xf>
    <xf numFmtId="4" fontId="4" fillId="0" borderId="19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4" fillId="0" borderId="19" xfId="38" applyNumberFormat="1" applyFont="1" applyBorder="1" applyAlignment="1">
      <alignment/>
    </xf>
    <xf numFmtId="4" fontId="3" fillId="0" borderId="20" xfId="38" applyNumberFormat="1" applyFont="1" applyBorder="1" applyAlignment="1">
      <alignment vertical="center"/>
    </xf>
    <xf numFmtId="4" fontId="6" fillId="0" borderId="19" xfId="38" applyNumberFormat="1" applyFont="1" applyBorder="1" applyAlignment="1">
      <alignment/>
    </xf>
    <xf numFmtId="4" fontId="6" fillId="0" borderId="19" xfId="38" applyNumberFormat="1" applyFont="1" applyBorder="1" applyAlignment="1">
      <alignment/>
    </xf>
    <xf numFmtId="4" fontId="4" fillId="0" borderId="21" xfId="38" applyNumberFormat="1" applyFont="1" applyBorder="1" applyAlignment="1">
      <alignment/>
    </xf>
    <xf numFmtId="4" fontId="0" fillId="0" borderId="19" xfId="38" applyNumberFormat="1" applyFont="1" applyFill="1" applyBorder="1" applyAlignment="1">
      <alignment/>
    </xf>
    <xf numFmtId="4" fontId="2" fillId="0" borderId="22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2" fillId="0" borderId="23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2" fillId="0" borderId="20" xfId="38" applyNumberFormat="1" applyFont="1" applyBorder="1" applyAlignment="1">
      <alignment vertical="center"/>
    </xf>
    <xf numFmtId="3" fontId="7" fillId="0" borderId="10" xfId="0" applyFont="1" applyBorder="1" applyAlignment="1">
      <alignment horizontal="center"/>
    </xf>
    <xf numFmtId="3" fontId="7" fillId="0" borderId="15" xfId="0" applyFont="1" applyBorder="1" applyAlignment="1">
      <alignment horizontal="center"/>
    </xf>
    <xf numFmtId="3" fontId="7" fillId="0" borderId="15" xfId="0" applyFont="1" applyBorder="1" applyAlignment="1">
      <alignment horizontal="center" vertical="center"/>
    </xf>
    <xf numFmtId="4" fontId="4" fillId="0" borderId="21" xfId="38" applyNumberFormat="1" applyFont="1" applyBorder="1" applyAlignment="1">
      <alignment/>
    </xf>
    <xf numFmtId="176" fontId="6" fillId="0" borderId="15" xfId="38" applyNumberFormat="1" applyFont="1" applyBorder="1" applyAlignment="1">
      <alignment/>
    </xf>
    <xf numFmtId="4" fontId="0" fillId="0" borderId="24" xfId="38" applyNumberFormat="1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3" fontId="11" fillId="0" borderId="15" xfId="0" applyFont="1" applyBorder="1" applyAlignment="1">
      <alignment horizontal="center"/>
    </xf>
    <xf numFmtId="4" fontId="0" fillId="0" borderId="19" xfId="0" applyNumberFormat="1" applyBorder="1" applyAlignment="1">
      <alignment/>
    </xf>
    <xf numFmtId="3" fontId="0" fillId="0" borderId="19" xfId="0" applyBorder="1" applyAlignment="1">
      <alignment/>
    </xf>
    <xf numFmtId="4" fontId="0" fillId="0" borderId="25" xfId="0" applyNumberFormat="1" applyBorder="1" applyAlignment="1">
      <alignment/>
    </xf>
    <xf numFmtId="4" fontId="3" fillId="0" borderId="23" xfId="38" applyNumberFormat="1" applyFont="1" applyBorder="1" applyAlignment="1">
      <alignment vertical="center"/>
    </xf>
    <xf numFmtId="4" fontId="0" fillId="0" borderId="20" xfId="0" applyNumberFormat="1" applyBorder="1" applyAlignment="1">
      <alignment/>
    </xf>
    <xf numFmtId="3" fontId="5" fillId="0" borderId="15" xfId="0" applyFont="1" applyBorder="1" applyAlignment="1">
      <alignment horizontal="center"/>
    </xf>
    <xf numFmtId="167" fontId="4" fillId="0" borderId="14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3" fontId="4" fillId="0" borderId="14" xfId="0" applyFont="1" applyBorder="1" applyAlignment="1">
      <alignment horizontal="center"/>
    </xf>
    <xf numFmtId="3" fontId="4" fillId="0" borderId="12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168" fontId="0" fillId="0" borderId="10" xfId="0" applyNumberFormat="1" applyBorder="1" applyAlignment="1">
      <alignment horizontal="center"/>
    </xf>
    <xf numFmtId="168" fontId="8" fillId="0" borderId="10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1" xfId="0" applyNumberFormat="1" applyBorder="1" applyAlignment="1">
      <alignment horizontal="center"/>
    </xf>
    <xf numFmtId="168" fontId="8" fillId="0" borderId="26" xfId="0" applyNumberFormat="1" applyFont="1" applyBorder="1" applyAlignment="1">
      <alignment/>
    </xf>
    <xf numFmtId="168" fontId="8" fillId="0" borderId="13" xfId="0" applyNumberFormat="1" applyFont="1" applyBorder="1" applyAlignment="1">
      <alignment/>
    </xf>
    <xf numFmtId="168" fontId="8" fillId="0" borderId="14" xfId="0" applyNumberFormat="1" applyFont="1" applyBorder="1" applyAlignment="1">
      <alignment/>
    </xf>
    <xf numFmtId="168" fontId="0" fillId="0" borderId="12" xfId="0" applyNumberFormat="1" applyBorder="1" applyAlignment="1">
      <alignment/>
    </xf>
    <xf numFmtId="167" fontId="4" fillId="0" borderId="16" xfId="38" applyNumberFormat="1" applyFont="1" applyBorder="1" applyAlignment="1">
      <alignment horizontal="center"/>
    </xf>
    <xf numFmtId="167" fontId="4" fillId="0" borderId="17" xfId="38" applyNumberFormat="1" applyFont="1" applyBorder="1" applyAlignment="1">
      <alignment horizontal="center"/>
    </xf>
    <xf numFmtId="167" fontId="4" fillId="0" borderId="15" xfId="38" applyNumberFormat="1" applyFont="1" applyBorder="1" applyAlignment="1">
      <alignment horizontal="center"/>
    </xf>
    <xf numFmtId="176" fontId="4" fillId="0" borderId="15" xfId="38" applyNumberFormat="1" applyFont="1" applyBorder="1" applyAlignment="1">
      <alignment/>
    </xf>
    <xf numFmtId="176" fontId="4" fillId="0" borderId="15" xfId="38" applyNumberFormat="1" applyFont="1" applyBorder="1" applyAlignment="1">
      <alignment/>
    </xf>
    <xf numFmtId="176" fontId="3" fillId="0" borderId="17" xfId="38" applyNumberFormat="1" applyFont="1" applyBorder="1" applyAlignment="1">
      <alignment vertical="center"/>
    </xf>
    <xf numFmtId="176" fontId="6" fillId="0" borderId="15" xfId="38" applyNumberFormat="1" applyFont="1" applyBorder="1" applyAlignment="1">
      <alignment/>
    </xf>
    <xf numFmtId="176" fontId="0" fillId="0" borderId="18" xfId="38" applyNumberFormat="1" applyFont="1" applyBorder="1" applyAlignment="1">
      <alignment/>
    </xf>
    <xf numFmtId="176" fontId="0" fillId="0" borderId="15" xfId="38" applyNumberFormat="1" applyFont="1" applyFill="1" applyBorder="1" applyAlignment="1">
      <alignment/>
    </xf>
    <xf numFmtId="176" fontId="0" fillId="0" borderId="18" xfId="38" applyNumberFormat="1" applyFont="1" applyBorder="1" applyAlignment="1">
      <alignment/>
    </xf>
    <xf numFmtId="176" fontId="0" fillId="0" borderId="18" xfId="38" applyNumberFormat="1" applyFont="1" applyFill="1" applyBorder="1" applyAlignment="1">
      <alignment/>
    </xf>
    <xf numFmtId="176" fontId="2" fillId="0" borderId="27" xfId="38" applyNumberFormat="1" applyFont="1" applyBorder="1" applyAlignment="1">
      <alignment vertical="center"/>
    </xf>
    <xf numFmtId="176" fontId="4" fillId="0" borderId="27" xfId="38" applyNumberFormat="1" applyFont="1" applyBorder="1" applyAlignment="1">
      <alignment vertical="center"/>
    </xf>
    <xf numFmtId="176" fontId="3" fillId="0" borderId="27" xfId="38" applyNumberFormat="1" applyFont="1" applyBorder="1" applyAlignment="1">
      <alignment vertical="center"/>
    </xf>
    <xf numFmtId="176" fontId="2" fillId="0" borderId="16" xfId="38" applyNumberFormat="1" applyFont="1" applyBorder="1" applyAlignment="1">
      <alignment vertical="center"/>
    </xf>
    <xf numFmtId="176" fontId="3" fillId="0" borderId="15" xfId="38" applyNumberFormat="1" applyFont="1" applyBorder="1" applyAlignment="1">
      <alignment vertical="center"/>
    </xf>
    <xf numFmtId="176" fontId="0" fillId="0" borderId="15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3" fillId="0" borderId="12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4" fillId="0" borderId="28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2" fillId="0" borderId="13" xfId="38" applyNumberFormat="1" applyFont="1" applyBorder="1" applyAlignment="1">
      <alignment vertical="center"/>
    </xf>
    <xf numFmtId="4" fontId="4" fillId="0" borderId="28" xfId="38" applyNumberFormat="1" applyFont="1" applyBorder="1" applyAlignment="1">
      <alignment/>
    </xf>
    <xf numFmtId="4" fontId="3" fillId="0" borderId="13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0" fillId="0" borderId="12" xfId="0" applyNumberFormat="1" applyBorder="1" applyAlignment="1">
      <alignment/>
    </xf>
    <xf numFmtId="168" fontId="0" fillId="0" borderId="11" xfId="0" applyNumberFormat="1" applyFont="1" applyBorder="1" applyAlignment="1">
      <alignment/>
    </xf>
    <xf numFmtId="3" fontId="0" fillId="0" borderId="12" xfId="0" applyFont="1" applyBorder="1" applyAlignment="1">
      <alignment/>
    </xf>
    <xf numFmtId="3" fontId="7" fillId="0" borderId="17" xfId="0" applyFont="1" applyBorder="1" applyAlignment="1">
      <alignment horizontal="center"/>
    </xf>
    <xf numFmtId="176" fontId="0" fillId="0" borderId="17" xfId="38" applyNumberFormat="1" applyFont="1" applyBorder="1" applyAlignment="1">
      <alignment/>
    </xf>
    <xf numFmtId="3" fontId="7" fillId="0" borderId="12" xfId="0" applyFont="1" applyBorder="1" applyAlignment="1">
      <alignment/>
    </xf>
    <xf numFmtId="3" fontId="0" fillId="0" borderId="12" xfId="0" applyBorder="1" applyAlignment="1">
      <alignment/>
    </xf>
    <xf numFmtId="4" fontId="0" fillId="0" borderId="20" xfId="0" applyNumberFormat="1" applyFill="1" applyBorder="1" applyAlignment="1">
      <alignment/>
    </xf>
    <xf numFmtId="3" fontId="0" fillId="0" borderId="12" xfId="0" applyFont="1" applyBorder="1" applyAlignment="1">
      <alignment/>
    </xf>
    <xf numFmtId="3" fontId="10" fillId="0" borderId="17" xfId="0" applyFont="1" applyBorder="1" applyAlignment="1">
      <alignment horizontal="center"/>
    </xf>
    <xf numFmtId="3" fontId="4" fillId="0" borderId="14" xfId="0" applyFont="1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3" fontId="4" fillId="0" borderId="14" xfId="0" applyFont="1" applyBorder="1" applyAlignment="1">
      <alignment horizontal="center" vertical="center"/>
    </xf>
    <xf numFmtId="3" fontId="4" fillId="0" borderId="12" xfId="0" applyFont="1" applyBorder="1" applyAlignment="1">
      <alignment horizontal="center" vertical="center"/>
    </xf>
    <xf numFmtId="3" fontId="12" fillId="19" borderId="0" xfId="0" applyFont="1" applyFill="1" applyAlignment="1">
      <alignment horizontal="center"/>
    </xf>
    <xf numFmtId="3" fontId="0" fillId="19" borderId="0" xfId="0" applyFill="1" applyAlignment="1">
      <alignment/>
    </xf>
    <xf numFmtId="166" fontId="12" fillId="19" borderId="0" xfId="38" applyFont="1" applyFill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5"/>
  <sheetViews>
    <sheetView tabSelected="1" zoomScale="110" zoomScaleNormal="110" zoomScaleSheetLayoutView="69" zoomScalePageLayoutView="0" workbookViewId="0" topLeftCell="A1">
      <pane xSplit="1" ySplit="8" topLeftCell="C54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564" sqref="D564"/>
    </sheetView>
  </sheetViews>
  <sheetFormatPr defaultColWidth="9.00390625" defaultRowHeight="12.75"/>
  <cols>
    <col min="1" max="1" width="52.25390625" style="0" customWidth="1"/>
    <col min="2" max="2" width="8.625" style="0" hidden="1" customWidth="1"/>
    <col min="3" max="3" width="15.25390625" style="0" customWidth="1"/>
    <col min="4" max="4" width="17.875" style="0" customWidth="1"/>
    <col min="5" max="5" width="16.625" style="0" customWidth="1"/>
    <col min="6" max="6" width="6.625" style="0" customWidth="1"/>
    <col min="8" max="8" width="18.875" style="0" customWidth="1"/>
  </cols>
  <sheetData>
    <row r="1" spans="3:6" ht="12.75">
      <c r="C1" s="1"/>
      <c r="D1" s="2"/>
      <c r="F1" s="2" t="s">
        <v>111</v>
      </c>
    </row>
    <row r="2" ht="9.75" customHeight="1">
      <c r="C2" s="1"/>
    </row>
    <row r="3" spans="1:6" ht="18">
      <c r="A3" s="160" t="s">
        <v>359</v>
      </c>
      <c r="B3" s="161"/>
      <c r="C3" s="161"/>
      <c r="D3" s="161"/>
      <c r="E3" s="161"/>
      <c r="F3" s="161"/>
    </row>
    <row r="4" spans="1:6" ht="18">
      <c r="A4" s="162" t="s">
        <v>364</v>
      </c>
      <c r="B4" s="161"/>
      <c r="C4" s="161"/>
      <c r="D4" s="161"/>
      <c r="E4" s="161"/>
      <c r="F4" s="161"/>
    </row>
    <row r="5" spans="1:6" ht="12.75">
      <c r="A5" s="163" t="s">
        <v>0</v>
      </c>
      <c r="B5" s="163"/>
      <c r="C5" s="164"/>
      <c r="D5" s="164"/>
      <c r="E5" s="164"/>
      <c r="F5" s="164"/>
    </row>
    <row r="6" spans="1:3" ht="8.25" customHeight="1" thickBot="1">
      <c r="A6" s="3"/>
      <c r="B6" s="3"/>
      <c r="C6" s="69"/>
    </row>
    <row r="7" spans="1:6" ht="12.75">
      <c r="A7" s="156" t="s">
        <v>1</v>
      </c>
      <c r="B7" s="31" t="s">
        <v>192</v>
      </c>
      <c r="C7" s="112" t="s">
        <v>2</v>
      </c>
      <c r="D7" s="97" t="s">
        <v>360</v>
      </c>
      <c r="E7" s="99" t="s">
        <v>361</v>
      </c>
      <c r="F7" s="158" t="s">
        <v>362</v>
      </c>
    </row>
    <row r="8" spans="1:6" ht="13.5" thickBot="1">
      <c r="A8" s="157"/>
      <c r="B8" s="59" t="s">
        <v>146</v>
      </c>
      <c r="C8" s="113" t="s">
        <v>3</v>
      </c>
      <c r="D8" s="98" t="s">
        <v>3</v>
      </c>
      <c r="E8" s="100" t="s">
        <v>358</v>
      </c>
      <c r="F8" s="159"/>
    </row>
    <row r="9" spans="1:6" ht="15.75" customHeight="1">
      <c r="A9" s="28" t="s">
        <v>4</v>
      </c>
      <c r="B9" s="32"/>
      <c r="C9" s="114"/>
      <c r="D9" s="7"/>
      <c r="E9" s="92"/>
      <c r="F9" s="7"/>
    </row>
    <row r="10" spans="1:6" ht="12.75">
      <c r="A10" s="4" t="s">
        <v>182</v>
      </c>
      <c r="B10" s="33"/>
      <c r="C10" s="115">
        <f>C12+C13+C14+C15</f>
        <v>4735000</v>
      </c>
      <c r="D10" s="129">
        <f>D12+D13+D14+D15</f>
        <v>5544582.17</v>
      </c>
      <c r="E10" s="70">
        <f>E12+E13+E14+E15</f>
        <v>6108580.13</v>
      </c>
      <c r="F10" s="104">
        <f>E10/D10*100</f>
        <v>110.17205521908606</v>
      </c>
    </row>
    <row r="11" spans="1:6" ht="12.75">
      <c r="A11" s="5" t="s">
        <v>5</v>
      </c>
      <c r="B11" s="34"/>
      <c r="C11" s="115"/>
      <c r="D11" s="130"/>
      <c r="E11" s="91"/>
      <c r="F11" s="7"/>
    </row>
    <row r="12" spans="1:6" ht="12.75">
      <c r="A12" s="42" t="s">
        <v>189</v>
      </c>
      <c r="B12" s="34"/>
      <c r="C12" s="56">
        <v>4701580</v>
      </c>
      <c r="D12" s="130">
        <v>5478545.9</v>
      </c>
      <c r="E12" s="91">
        <v>6038251.63</v>
      </c>
      <c r="F12" s="101">
        <f>E12/D12*100</f>
        <v>110.21631907838902</v>
      </c>
    </row>
    <row r="13" spans="1:6" ht="12.75">
      <c r="A13" s="6" t="s">
        <v>6</v>
      </c>
      <c r="B13" s="35"/>
      <c r="C13" s="56"/>
      <c r="D13" s="130">
        <v>32523.22</v>
      </c>
      <c r="E13" s="91">
        <v>32523.22</v>
      </c>
      <c r="F13" s="101">
        <f aca="true" t="shared" si="0" ref="F13:F76">E13/D13*100</f>
        <v>100</v>
      </c>
    </row>
    <row r="14" spans="1:6" ht="12.75">
      <c r="A14" s="42" t="s">
        <v>190</v>
      </c>
      <c r="B14" s="35"/>
      <c r="C14" s="56">
        <v>3420</v>
      </c>
      <c r="D14" s="130">
        <v>3513.05</v>
      </c>
      <c r="E14" s="91">
        <v>6458.2</v>
      </c>
      <c r="F14" s="101">
        <f t="shared" si="0"/>
        <v>183.83455971306984</v>
      </c>
    </row>
    <row r="15" spans="1:6" ht="12.75">
      <c r="A15" s="42" t="s">
        <v>244</v>
      </c>
      <c r="B15" s="35"/>
      <c r="C15" s="56">
        <v>30000</v>
      </c>
      <c r="D15" s="130">
        <v>30000</v>
      </c>
      <c r="E15" s="91">
        <v>31347.08</v>
      </c>
      <c r="F15" s="101">
        <f t="shared" si="0"/>
        <v>104.49026666666667</v>
      </c>
    </row>
    <row r="16" spans="1:6" ht="12.75">
      <c r="A16" s="4" t="s">
        <v>183</v>
      </c>
      <c r="B16" s="33"/>
      <c r="C16" s="115">
        <f>SUM(C18:C22)+C29</f>
        <v>256410.62</v>
      </c>
      <c r="D16" s="129">
        <f>SUM(D18:D22)+D29</f>
        <v>468899.08999999997</v>
      </c>
      <c r="E16" s="70">
        <f>SUM(E18:E22)+E29</f>
        <v>575817.89</v>
      </c>
      <c r="F16" s="104">
        <f t="shared" si="0"/>
        <v>122.80209159714941</v>
      </c>
    </row>
    <row r="17" spans="1:6" ht="10.5" customHeight="1">
      <c r="A17" s="5" t="s">
        <v>7</v>
      </c>
      <c r="B17" s="34"/>
      <c r="C17" s="115"/>
      <c r="D17" s="130"/>
      <c r="E17" s="91"/>
      <c r="F17" s="101"/>
    </row>
    <row r="18" spans="1:6" ht="12.75">
      <c r="A18" s="6" t="s">
        <v>8</v>
      </c>
      <c r="B18" s="35"/>
      <c r="C18" s="56">
        <v>6000</v>
      </c>
      <c r="D18" s="130">
        <v>6953.7</v>
      </c>
      <c r="E18" s="91">
        <v>92737.7</v>
      </c>
      <c r="F18" s="103" t="s">
        <v>363</v>
      </c>
    </row>
    <row r="19" spans="1:6" ht="12.75">
      <c r="A19" s="42" t="s">
        <v>218</v>
      </c>
      <c r="B19" s="35"/>
      <c r="C19" s="56"/>
      <c r="D19" s="130">
        <v>141521.22999999998</v>
      </c>
      <c r="E19" s="91">
        <v>141521.22</v>
      </c>
      <c r="F19" s="101">
        <f t="shared" si="0"/>
        <v>99.99999293392237</v>
      </c>
    </row>
    <row r="20" spans="1:6" ht="12.75">
      <c r="A20" s="7" t="s">
        <v>219</v>
      </c>
      <c r="B20" s="36"/>
      <c r="C20" s="56">
        <v>133697.86</v>
      </c>
      <c r="D20" s="130">
        <v>121510.00999999998</v>
      </c>
      <c r="E20" s="91">
        <v>127943.26</v>
      </c>
      <c r="F20" s="101">
        <f t="shared" si="0"/>
        <v>105.29441977660936</v>
      </c>
    </row>
    <row r="21" spans="1:6" ht="12.75" hidden="1">
      <c r="A21" s="7" t="s">
        <v>220</v>
      </c>
      <c r="B21" s="36"/>
      <c r="C21" s="56"/>
      <c r="D21" s="130"/>
      <c r="E21" s="91"/>
      <c r="F21" s="101" t="e">
        <f t="shared" si="0"/>
        <v>#DIV/0!</v>
      </c>
    </row>
    <row r="22" spans="1:6" ht="12.75">
      <c r="A22" s="6" t="s">
        <v>9</v>
      </c>
      <c r="B22" s="35"/>
      <c r="C22" s="56">
        <f>SUM(C23:C28)</f>
        <v>116712.76000000001</v>
      </c>
      <c r="D22" s="131">
        <f>SUM(D23:D28)</f>
        <v>125486.23999999999</v>
      </c>
      <c r="E22" s="71">
        <f>SUM(E23:E28)</f>
        <v>125486.23999999999</v>
      </c>
      <c r="F22" s="101">
        <f t="shared" si="0"/>
        <v>100</v>
      </c>
    </row>
    <row r="23" spans="1:6" ht="12.75">
      <c r="A23" s="6" t="s">
        <v>10</v>
      </c>
      <c r="B23" s="35"/>
      <c r="C23" s="56">
        <v>48358.8</v>
      </c>
      <c r="D23" s="130">
        <v>53070.6</v>
      </c>
      <c r="E23" s="91">
        <v>53070.6</v>
      </c>
      <c r="F23" s="101">
        <f t="shared" si="0"/>
        <v>100</v>
      </c>
    </row>
    <row r="24" spans="1:6" ht="12.75">
      <c r="A24" s="7" t="s">
        <v>121</v>
      </c>
      <c r="B24" s="36"/>
      <c r="C24" s="56">
        <v>921.46</v>
      </c>
      <c r="D24" s="130">
        <v>921.46</v>
      </c>
      <c r="E24" s="91">
        <v>921.46</v>
      </c>
      <c r="F24" s="101">
        <f t="shared" si="0"/>
        <v>100</v>
      </c>
    </row>
    <row r="25" spans="1:6" ht="12.75">
      <c r="A25" s="6" t="s">
        <v>11</v>
      </c>
      <c r="B25" s="35"/>
      <c r="C25" s="56">
        <v>26632</v>
      </c>
      <c r="D25" s="130">
        <v>28780</v>
      </c>
      <c r="E25" s="91">
        <v>28780</v>
      </c>
      <c r="F25" s="101">
        <f t="shared" si="0"/>
        <v>100</v>
      </c>
    </row>
    <row r="26" spans="1:6" ht="12.75">
      <c r="A26" s="7" t="s">
        <v>122</v>
      </c>
      <c r="B26" s="36"/>
      <c r="C26" s="56">
        <v>10544.8</v>
      </c>
      <c r="D26" s="130">
        <v>12456.079999999998</v>
      </c>
      <c r="E26" s="91">
        <v>12456.08</v>
      </c>
      <c r="F26" s="101">
        <f t="shared" si="0"/>
        <v>100.00000000000003</v>
      </c>
    </row>
    <row r="27" spans="1:6" ht="12.75">
      <c r="A27" s="7" t="s">
        <v>205</v>
      </c>
      <c r="B27" s="36"/>
      <c r="C27" s="56">
        <v>316.8</v>
      </c>
      <c r="D27" s="130">
        <v>319.2</v>
      </c>
      <c r="E27" s="91">
        <v>319.2</v>
      </c>
      <c r="F27" s="101">
        <f t="shared" si="0"/>
        <v>100</v>
      </c>
    </row>
    <row r="28" spans="1:6" ht="12.75">
      <c r="A28" s="7" t="s">
        <v>123</v>
      </c>
      <c r="B28" s="36"/>
      <c r="C28" s="56">
        <v>29938.9</v>
      </c>
      <c r="D28" s="130">
        <v>29938.9</v>
      </c>
      <c r="E28" s="91">
        <v>29938.9</v>
      </c>
      <c r="F28" s="101">
        <f t="shared" si="0"/>
        <v>100</v>
      </c>
    </row>
    <row r="29" spans="1:6" ht="12.75">
      <c r="A29" s="7" t="s">
        <v>274</v>
      </c>
      <c r="B29" s="36"/>
      <c r="C29" s="56"/>
      <c r="D29" s="130">
        <v>73427.91</v>
      </c>
      <c r="E29" s="91">
        <v>88129.47</v>
      </c>
      <c r="F29" s="101">
        <f t="shared" si="0"/>
        <v>120.02176011818939</v>
      </c>
    </row>
    <row r="30" spans="1:6" ht="12.75">
      <c r="A30" s="8" t="s">
        <v>184</v>
      </c>
      <c r="B30" s="37"/>
      <c r="C30" s="116">
        <f>SUM(C32:C36)</f>
        <v>5000</v>
      </c>
      <c r="D30" s="132">
        <f>SUM(D32:D36)</f>
        <v>12369.880000000001</v>
      </c>
      <c r="E30" s="72">
        <f>SUM(E32:E36)</f>
        <v>20913.44</v>
      </c>
      <c r="F30" s="104">
        <f t="shared" si="0"/>
        <v>169.0674444699544</v>
      </c>
    </row>
    <row r="31" spans="1:6" ht="11.25" customHeight="1">
      <c r="A31" s="5" t="s">
        <v>7</v>
      </c>
      <c r="B31" s="34"/>
      <c r="C31" s="56"/>
      <c r="D31" s="130"/>
      <c r="E31" s="91"/>
      <c r="F31" s="101"/>
    </row>
    <row r="32" spans="1:6" ht="12.75">
      <c r="A32" s="42" t="s">
        <v>91</v>
      </c>
      <c r="B32" s="35"/>
      <c r="C32" s="56"/>
      <c r="D32" s="130">
        <v>1109.8</v>
      </c>
      <c r="E32" s="91">
        <v>1109.8</v>
      </c>
      <c r="F32" s="101">
        <f t="shared" si="0"/>
        <v>100</v>
      </c>
    </row>
    <row r="33" spans="1:6" ht="12.75" hidden="1">
      <c r="A33" s="7" t="s">
        <v>87</v>
      </c>
      <c r="B33" s="36"/>
      <c r="C33" s="56"/>
      <c r="D33" s="130">
        <v>0</v>
      </c>
      <c r="E33" s="91"/>
      <c r="F33" s="101" t="e">
        <f t="shared" si="0"/>
        <v>#DIV/0!</v>
      </c>
    </row>
    <row r="34" spans="1:6" ht="12.75" hidden="1">
      <c r="A34" s="7" t="s">
        <v>89</v>
      </c>
      <c r="B34" s="36"/>
      <c r="C34" s="56"/>
      <c r="D34" s="130"/>
      <c r="E34" s="91"/>
      <c r="F34" s="101" t="e">
        <f t="shared" si="0"/>
        <v>#DIV/0!</v>
      </c>
    </row>
    <row r="35" spans="1:6" ht="12.75" hidden="1">
      <c r="A35" s="7" t="s">
        <v>95</v>
      </c>
      <c r="B35" s="36"/>
      <c r="C35" s="56"/>
      <c r="D35" s="130">
        <v>0</v>
      </c>
      <c r="E35" s="91"/>
      <c r="F35" s="101" t="e">
        <f t="shared" si="0"/>
        <v>#DIV/0!</v>
      </c>
    </row>
    <row r="36" spans="1:6" ht="12.75">
      <c r="A36" s="42" t="s">
        <v>206</v>
      </c>
      <c r="B36" s="35"/>
      <c r="C36" s="56">
        <v>5000</v>
      </c>
      <c r="D36" s="130">
        <v>11260.080000000002</v>
      </c>
      <c r="E36" s="91">
        <v>19803.64</v>
      </c>
      <c r="F36" s="101">
        <f t="shared" si="0"/>
        <v>175.8747717600585</v>
      </c>
    </row>
    <row r="37" spans="1:6" ht="12.75">
      <c r="A37" s="8" t="s">
        <v>185</v>
      </c>
      <c r="B37" s="35"/>
      <c r="C37" s="56"/>
      <c r="D37" s="130"/>
      <c r="E37" s="91"/>
      <c r="F37" s="101"/>
    </row>
    <row r="38" spans="1:6" ht="12.75">
      <c r="A38" s="4" t="s">
        <v>12</v>
      </c>
      <c r="B38" s="33"/>
      <c r="C38" s="115">
        <f>SUM(C40:C63)</f>
        <v>119059</v>
      </c>
      <c r="D38" s="129">
        <f>SUM(D40:D63)</f>
        <v>12073819.909999996</v>
      </c>
      <c r="E38" s="70">
        <f>SUM(E40:E63)</f>
        <v>12073819.889999999</v>
      </c>
      <c r="F38" s="104">
        <f t="shared" si="0"/>
        <v>99.99999983435237</v>
      </c>
    </row>
    <row r="39" spans="1:6" ht="10.5" customHeight="1">
      <c r="A39" s="9" t="s">
        <v>13</v>
      </c>
      <c r="B39" s="38"/>
      <c r="C39" s="56"/>
      <c r="D39" s="130"/>
      <c r="E39" s="91"/>
      <c r="F39" s="101"/>
    </row>
    <row r="40" spans="1:6" ht="12.75">
      <c r="A40" s="7" t="s">
        <v>14</v>
      </c>
      <c r="B40" s="36"/>
      <c r="C40" s="56">
        <v>118809</v>
      </c>
      <c r="D40" s="130">
        <v>118809</v>
      </c>
      <c r="E40" s="91">
        <v>118809</v>
      </c>
      <c r="F40" s="101">
        <f t="shared" si="0"/>
        <v>100</v>
      </c>
    </row>
    <row r="41" spans="1:6" ht="12.75">
      <c r="A41" s="7" t="s">
        <v>15</v>
      </c>
      <c r="B41" s="36"/>
      <c r="C41" s="56"/>
      <c r="D41" s="130">
        <v>183530.55000000002</v>
      </c>
      <c r="E41" s="91">
        <v>183530.55</v>
      </c>
      <c r="F41" s="101">
        <f t="shared" si="0"/>
        <v>99.99999999999999</v>
      </c>
    </row>
    <row r="42" spans="1:6" ht="12.75">
      <c r="A42" s="7" t="s">
        <v>333</v>
      </c>
      <c r="B42" s="36"/>
      <c r="C42" s="56"/>
      <c r="D42" s="130">
        <v>541.02</v>
      </c>
      <c r="E42" s="91">
        <v>541.02</v>
      </c>
      <c r="F42" s="101">
        <f t="shared" si="0"/>
        <v>100</v>
      </c>
    </row>
    <row r="43" spans="1:6" ht="12.75">
      <c r="A43" s="7" t="s">
        <v>16</v>
      </c>
      <c r="B43" s="36"/>
      <c r="C43" s="56"/>
      <c r="D43" s="130">
        <v>10059654.929999998</v>
      </c>
      <c r="E43" s="91">
        <v>10059654.93</v>
      </c>
      <c r="F43" s="101">
        <f t="shared" si="0"/>
        <v>100.00000000000003</v>
      </c>
    </row>
    <row r="44" spans="1:6" ht="12.75">
      <c r="A44" s="7" t="s">
        <v>17</v>
      </c>
      <c r="B44" s="36"/>
      <c r="C44" s="56"/>
      <c r="D44" s="130">
        <v>1389433.75</v>
      </c>
      <c r="E44" s="91">
        <v>1389433.74</v>
      </c>
      <c r="F44" s="101">
        <f t="shared" si="0"/>
        <v>99.99999928028235</v>
      </c>
    </row>
    <row r="45" spans="1:6" ht="12.75">
      <c r="A45" s="7" t="s">
        <v>18</v>
      </c>
      <c r="B45" s="36"/>
      <c r="C45" s="56"/>
      <c r="D45" s="130">
        <v>18768.239999999998</v>
      </c>
      <c r="E45" s="91">
        <v>18768.24</v>
      </c>
      <c r="F45" s="101">
        <f t="shared" si="0"/>
        <v>100.00000000000003</v>
      </c>
    </row>
    <row r="46" spans="1:6" ht="12.75">
      <c r="A46" s="7" t="s">
        <v>19</v>
      </c>
      <c r="B46" s="36"/>
      <c r="C46" s="56"/>
      <c r="D46" s="130">
        <v>3381.87</v>
      </c>
      <c r="E46" s="91">
        <v>3381.87</v>
      </c>
      <c r="F46" s="101">
        <f t="shared" si="0"/>
        <v>100</v>
      </c>
    </row>
    <row r="47" spans="1:6" ht="12.75">
      <c r="A47" s="7" t="s">
        <v>20</v>
      </c>
      <c r="B47" s="36"/>
      <c r="C47" s="56"/>
      <c r="D47" s="130">
        <v>28277</v>
      </c>
      <c r="E47" s="91">
        <v>28277</v>
      </c>
      <c r="F47" s="101">
        <f t="shared" si="0"/>
        <v>100</v>
      </c>
    </row>
    <row r="48" spans="1:6" ht="12.75">
      <c r="A48" s="7" t="s">
        <v>21</v>
      </c>
      <c r="B48" s="36"/>
      <c r="C48" s="56"/>
      <c r="D48" s="130">
        <v>4832.82</v>
      </c>
      <c r="E48" s="91">
        <v>4832.82</v>
      </c>
      <c r="F48" s="101">
        <f t="shared" si="0"/>
        <v>100</v>
      </c>
    </row>
    <row r="49" spans="1:6" ht="12.75">
      <c r="A49" s="7" t="s">
        <v>116</v>
      </c>
      <c r="B49" s="36"/>
      <c r="C49" s="56"/>
      <c r="D49" s="130">
        <v>214113.36</v>
      </c>
      <c r="E49" s="91">
        <v>214113.36</v>
      </c>
      <c r="F49" s="101">
        <f t="shared" si="0"/>
        <v>100</v>
      </c>
    </row>
    <row r="50" spans="1:6" ht="12.75">
      <c r="A50" s="7" t="s">
        <v>127</v>
      </c>
      <c r="B50" s="36"/>
      <c r="C50" s="56"/>
      <c r="D50" s="130">
        <v>4188.56</v>
      </c>
      <c r="E50" s="91">
        <v>4188.56</v>
      </c>
      <c r="F50" s="101">
        <f t="shared" si="0"/>
        <v>100</v>
      </c>
    </row>
    <row r="51" spans="1:6" ht="12.75">
      <c r="A51" s="11" t="s">
        <v>29</v>
      </c>
      <c r="B51" s="36"/>
      <c r="C51" s="56"/>
      <c r="D51" s="130">
        <v>2210.12</v>
      </c>
      <c r="E51" s="91">
        <v>2210.12</v>
      </c>
      <c r="F51" s="101">
        <f t="shared" si="0"/>
        <v>100</v>
      </c>
    </row>
    <row r="52" spans="1:6" ht="12.75">
      <c r="A52" s="11" t="s">
        <v>326</v>
      </c>
      <c r="B52" s="36"/>
      <c r="C52" s="56"/>
      <c r="D52" s="130">
        <v>420.75</v>
      </c>
      <c r="E52" s="91">
        <v>420.75</v>
      </c>
      <c r="F52" s="101">
        <f t="shared" si="0"/>
        <v>100</v>
      </c>
    </row>
    <row r="53" spans="1:6" ht="12.75">
      <c r="A53" s="7" t="s">
        <v>22</v>
      </c>
      <c r="B53" s="36"/>
      <c r="C53" s="56"/>
      <c r="D53" s="130">
        <v>3616.51</v>
      </c>
      <c r="E53" s="91">
        <v>3616.51</v>
      </c>
      <c r="F53" s="101">
        <f t="shared" si="0"/>
        <v>100</v>
      </c>
    </row>
    <row r="54" spans="1:6" ht="12.75">
      <c r="A54" s="7" t="s">
        <v>23</v>
      </c>
      <c r="B54" s="36"/>
      <c r="C54" s="56"/>
      <c r="D54" s="130">
        <v>1595</v>
      </c>
      <c r="E54" s="91">
        <v>1595</v>
      </c>
      <c r="F54" s="101">
        <f t="shared" si="0"/>
        <v>100</v>
      </c>
    </row>
    <row r="55" spans="1:6" ht="12.75" hidden="1">
      <c r="A55" s="7" t="s">
        <v>165</v>
      </c>
      <c r="B55" s="36"/>
      <c r="C55" s="56"/>
      <c r="D55" s="130">
        <v>0</v>
      </c>
      <c r="E55" s="91"/>
      <c r="F55" s="101" t="e">
        <f t="shared" si="0"/>
        <v>#DIV/0!</v>
      </c>
    </row>
    <row r="56" spans="1:6" ht="12.75" hidden="1">
      <c r="A56" s="7" t="s">
        <v>128</v>
      </c>
      <c r="B56" s="36"/>
      <c r="C56" s="56"/>
      <c r="D56" s="130">
        <v>0</v>
      </c>
      <c r="E56" s="91"/>
      <c r="F56" s="101" t="e">
        <f t="shared" si="0"/>
        <v>#DIV/0!</v>
      </c>
    </row>
    <row r="57" spans="1:6" ht="12.75" hidden="1">
      <c r="A57" s="7" t="s">
        <v>24</v>
      </c>
      <c r="B57" s="36"/>
      <c r="C57" s="56"/>
      <c r="D57" s="130">
        <v>0</v>
      </c>
      <c r="E57" s="91"/>
      <c r="F57" s="101" t="e">
        <f t="shared" si="0"/>
        <v>#DIV/0!</v>
      </c>
    </row>
    <row r="58" spans="1:6" ht="12.75" hidden="1">
      <c r="A58" s="7" t="s">
        <v>31</v>
      </c>
      <c r="B58" s="36"/>
      <c r="C58" s="56"/>
      <c r="D58" s="130">
        <v>0</v>
      </c>
      <c r="E58" s="91"/>
      <c r="F58" s="101" t="e">
        <f t="shared" si="0"/>
        <v>#DIV/0!</v>
      </c>
    </row>
    <row r="59" spans="1:6" ht="12.75">
      <c r="A59" s="7" t="s">
        <v>25</v>
      </c>
      <c r="B59" s="36"/>
      <c r="C59" s="56"/>
      <c r="D59" s="130">
        <v>10146.06</v>
      </c>
      <c r="E59" s="91">
        <v>10146.06</v>
      </c>
      <c r="F59" s="101">
        <f t="shared" si="0"/>
        <v>100</v>
      </c>
    </row>
    <row r="60" spans="1:6" ht="12.75">
      <c r="A60" s="7" t="s">
        <v>338</v>
      </c>
      <c r="B60" s="36"/>
      <c r="C60" s="56"/>
      <c r="D60" s="130">
        <v>219.17</v>
      </c>
      <c r="E60" s="91">
        <v>219.17</v>
      </c>
      <c r="F60" s="101">
        <f t="shared" si="0"/>
        <v>100</v>
      </c>
    </row>
    <row r="61" spans="1:6" ht="12.75" hidden="1">
      <c r="A61" s="7" t="s">
        <v>26</v>
      </c>
      <c r="B61" s="36"/>
      <c r="C61" s="56"/>
      <c r="D61" s="130">
        <v>0</v>
      </c>
      <c r="E61" s="91"/>
      <c r="F61" s="101" t="e">
        <f t="shared" si="0"/>
        <v>#DIV/0!</v>
      </c>
    </row>
    <row r="62" spans="1:6" ht="12.75">
      <c r="A62" s="7" t="s">
        <v>27</v>
      </c>
      <c r="B62" s="36"/>
      <c r="C62" s="56">
        <v>250</v>
      </c>
      <c r="D62" s="130">
        <v>3027.5800000000004</v>
      </c>
      <c r="E62" s="102">
        <v>3027.57</v>
      </c>
      <c r="F62" s="101">
        <f t="shared" si="0"/>
        <v>99.99966970319528</v>
      </c>
    </row>
    <row r="63" spans="1:6" ht="12.75">
      <c r="A63" s="7" t="s">
        <v>131</v>
      </c>
      <c r="B63" s="36"/>
      <c r="C63" s="56"/>
      <c r="D63" s="130">
        <v>27053.62</v>
      </c>
      <c r="E63" s="91">
        <v>27053.62</v>
      </c>
      <c r="F63" s="101">
        <f t="shared" si="0"/>
        <v>100</v>
      </c>
    </row>
    <row r="64" spans="1:6" ht="12.75">
      <c r="A64" s="4" t="s">
        <v>28</v>
      </c>
      <c r="B64" s="33"/>
      <c r="C64" s="115">
        <f>SUM(C66:C81)</f>
        <v>0</v>
      </c>
      <c r="D64" s="129">
        <f>SUM(D66:D81)</f>
        <v>939992.1100000001</v>
      </c>
      <c r="E64" s="70">
        <f>SUM(E66:E81)</f>
        <v>939992.1100000001</v>
      </c>
      <c r="F64" s="104">
        <f t="shared" si="0"/>
        <v>100</v>
      </c>
    </row>
    <row r="65" spans="1:6" ht="12.75">
      <c r="A65" s="9" t="s">
        <v>13</v>
      </c>
      <c r="B65" s="38"/>
      <c r="C65" s="56"/>
      <c r="D65" s="130"/>
      <c r="E65" s="91"/>
      <c r="F65" s="101"/>
    </row>
    <row r="66" spans="1:6" ht="12.75">
      <c r="A66" s="7" t="s">
        <v>16</v>
      </c>
      <c r="B66" s="36"/>
      <c r="C66" s="56"/>
      <c r="D66" s="130">
        <v>1045</v>
      </c>
      <c r="E66" s="91">
        <v>1045</v>
      </c>
      <c r="F66" s="101">
        <f t="shared" si="0"/>
        <v>100</v>
      </c>
    </row>
    <row r="67" spans="1:6" ht="12.75">
      <c r="A67" s="11" t="s">
        <v>17</v>
      </c>
      <c r="B67" s="39"/>
      <c r="C67" s="56"/>
      <c r="D67" s="130">
        <v>92621.01999999999</v>
      </c>
      <c r="E67" s="91">
        <v>92621.02</v>
      </c>
      <c r="F67" s="101">
        <f t="shared" si="0"/>
        <v>100.00000000000003</v>
      </c>
    </row>
    <row r="68" spans="1:6" ht="12.75">
      <c r="A68" s="11" t="s">
        <v>15</v>
      </c>
      <c r="B68" s="39"/>
      <c r="C68" s="56"/>
      <c r="D68" s="130">
        <v>1252.6</v>
      </c>
      <c r="E68" s="91">
        <v>1252.6</v>
      </c>
      <c r="F68" s="101">
        <f t="shared" si="0"/>
        <v>100</v>
      </c>
    </row>
    <row r="69" spans="1:6" ht="12.75">
      <c r="A69" s="11" t="s">
        <v>29</v>
      </c>
      <c r="B69" s="39"/>
      <c r="C69" s="56"/>
      <c r="D69" s="130">
        <v>5625.4</v>
      </c>
      <c r="E69" s="91">
        <v>5625.4</v>
      </c>
      <c r="F69" s="101">
        <f t="shared" si="0"/>
        <v>100</v>
      </c>
    </row>
    <row r="70" spans="1:6" ht="12.75">
      <c r="A70" s="7" t="s">
        <v>18</v>
      </c>
      <c r="B70" s="36"/>
      <c r="C70" s="56"/>
      <c r="D70" s="130">
        <v>307693.08999999997</v>
      </c>
      <c r="E70" s="91">
        <v>307693.09</v>
      </c>
      <c r="F70" s="101">
        <f t="shared" si="0"/>
        <v>100.00000000000003</v>
      </c>
    </row>
    <row r="71" spans="1:6" ht="12.75">
      <c r="A71" s="7" t="s">
        <v>19</v>
      </c>
      <c r="B71" s="36"/>
      <c r="C71" s="56"/>
      <c r="D71" s="130">
        <v>440</v>
      </c>
      <c r="E71" s="91">
        <v>440</v>
      </c>
      <c r="F71" s="101">
        <f t="shared" si="0"/>
        <v>100</v>
      </c>
    </row>
    <row r="72" spans="1:6" ht="12.75">
      <c r="A72" s="7" t="s">
        <v>326</v>
      </c>
      <c r="B72" s="36"/>
      <c r="C72" s="56"/>
      <c r="D72" s="130">
        <v>5505.2</v>
      </c>
      <c r="E72" s="91">
        <v>5505.2</v>
      </c>
      <c r="F72" s="101">
        <f t="shared" si="0"/>
        <v>100</v>
      </c>
    </row>
    <row r="73" spans="1:6" ht="12.75">
      <c r="A73" s="7" t="s">
        <v>127</v>
      </c>
      <c r="B73" s="36"/>
      <c r="C73" s="56"/>
      <c r="D73" s="130">
        <v>79458.91000000002</v>
      </c>
      <c r="E73" s="91">
        <v>79458.91</v>
      </c>
      <c r="F73" s="101">
        <f t="shared" si="0"/>
        <v>99.99999999999997</v>
      </c>
    </row>
    <row r="74" spans="1:6" ht="12.75" hidden="1">
      <c r="A74" s="7" t="s">
        <v>128</v>
      </c>
      <c r="B74" s="36"/>
      <c r="C74" s="56"/>
      <c r="D74" s="130">
        <v>0</v>
      </c>
      <c r="E74" s="91"/>
      <c r="F74" s="101" t="e">
        <f t="shared" si="0"/>
        <v>#DIV/0!</v>
      </c>
    </row>
    <row r="75" spans="1:6" ht="12.75">
      <c r="A75" s="7" t="s">
        <v>30</v>
      </c>
      <c r="B75" s="36"/>
      <c r="C75" s="56"/>
      <c r="D75" s="130">
        <v>431312.11</v>
      </c>
      <c r="E75" s="91">
        <v>431312.11</v>
      </c>
      <c r="F75" s="101">
        <f t="shared" si="0"/>
        <v>100</v>
      </c>
    </row>
    <row r="76" spans="1:6" ht="12.75" hidden="1">
      <c r="A76" s="7" t="s">
        <v>31</v>
      </c>
      <c r="B76" s="36"/>
      <c r="C76" s="56"/>
      <c r="D76" s="130">
        <v>0</v>
      </c>
      <c r="E76" s="91"/>
      <c r="F76" s="101" t="e">
        <f t="shared" si="0"/>
        <v>#DIV/0!</v>
      </c>
    </row>
    <row r="77" spans="1:6" ht="12.75" hidden="1">
      <c r="A77" s="7" t="s">
        <v>32</v>
      </c>
      <c r="B77" s="36"/>
      <c r="C77" s="56"/>
      <c r="D77" s="130">
        <v>0</v>
      </c>
      <c r="E77" s="91"/>
      <c r="F77" s="101" t="e">
        <f aca="true" t="shared" si="1" ref="F77:F141">E77/D77*100</f>
        <v>#DIV/0!</v>
      </c>
    </row>
    <row r="78" spans="1:6" ht="12.75">
      <c r="A78" s="7" t="s">
        <v>22</v>
      </c>
      <c r="B78" s="36"/>
      <c r="C78" s="56"/>
      <c r="D78" s="130">
        <v>14038.78</v>
      </c>
      <c r="E78" s="91">
        <v>14038.78</v>
      </c>
      <c r="F78" s="101">
        <f t="shared" si="1"/>
        <v>100</v>
      </c>
    </row>
    <row r="79" spans="1:6" ht="12.75" hidden="1">
      <c r="A79" s="7" t="s">
        <v>26</v>
      </c>
      <c r="B79" s="36"/>
      <c r="C79" s="56"/>
      <c r="D79" s="130">
        <v>0</v>
      </c>
      <c r="E79" s="91"/>
      <c r="F79" s="101" t="e">
        <f t="shared" si="1"/>
        <v>#DIV/0!</v>
      </c>
    </row>
    <row r="80" spans="1:6" ht="12.75">
      <c r="A80" s="7" t="s">
        <v>27</v>
      </c>
      <c r="B80" s="36"/>
      <c r="C80" s="56"/>
      <c r="D80" s="130">
        <v>1000</v>
      </c>
      <c r="E80" s="91">
        <v>1000</v>
      </c>
      <c r="F80" s="101">
        <f t="shared" si="1"/>
        <v>100</v>
      </c>
    </row>
    <row r="81" spans="1:6" ht="12.75" hidden="1">
      <c r="A81" s="7" t="s">
        <v>131</v>
      </c>
      <c r="B81" s="36"/>
      <c r="C81" s="56"/>
      <c r="D81" s="130"/>
      <c r="E81" s="91"/>
      <c r="F81" s="101" t="e">
        <f t="shared" si="1"/>
        <v>#DIV/0!</v>
      </c>
    </row>
    <row r="82" spans="1:6" ht="16.5" thickBot="1">
      <c r="A82" s="12" t="s">
        <v>33</v>
      </c>
      <c r="B82" s="40"/>
      <c r="C82" s="117">
        <f>C10+C16+C38+C64+C30</f>
        <v>5115469.62</v>
      </c>
      <c r="D82" s="133">
        <f>D10+D16+D38+D64+D30</f>
        <v>19039663.159999993</v>
      </c>
      <c r="E82" s="73">
        <f>E10+E16+E38+E64+E30</f>
        <v>19719123.459999997</v>
      </c>
      <c r="F82" s="105">
        <f t="shared" si="1"/>
        <v>103.5686571463484</v>
      </c>
    </row>
    <row r="83" spans="1:6" ht="12.75">
      <c r="A83" s="4" t="s">
        <v>34</v>
      </c>
      <c r="B83" s="33"/>
      <c r="C83" s="115"/>
      <c r="D83" s="130"/>
      <c r="E83" s="91"/>
      <c r="F83" s="101"/>
    </row>
    <row r="84" spans="1:6" ht="12.75">
      <c r="A84" s="4" t="s">
        <v>49</v>
      </c>
      <c r="B84" s="45"/>
      <c r="C84" s="115">
        <f>C85+C93</f>
        <v>122277</v>
      </c>
      <c r="D84" s="129">
        <f>D85+D93</f>
        <v>190176.86</v>
      </c>
      <c r="E84" s="70">
        <f>E85+E93</f>
        <v>131782.93</v>
      </c>
      <c r="F84" s="104">
        <f t="shared" si="1"/>
        <v>69.29493419967076</v>
      </c>
    </row>
    <row r="85" spans="1:6" ht="12.75">
      <c r="A85" s="13" t="s">
        <v>36</v>
      </c>
      <c r="B85" s="45"/>
      <c r="C85" s="87">
        <f>SUM(C87:C91)</f>
        <v>69277</v>
      </c>
      <c r="D85" s="134">
        <f>SUM(D87:D91)</f>
        <v>83543.7</v>
      </c>
      <c r="E85" s="74">
        <f>SUM(E87:E91)</f>
        <v>79465.40000000001</v>
      </c>
      <c r="F85" s="104">
        <f t="shared" si="1"/>
        <v>95.11836320392801</v>
      </c>
    </row>
    <row r="86" spans="1:6" ht="12.75">
      <c r="A86" s="9" t="s">
        <v>13</v>
      </c>
      <c r="B86" s="41"/>
      <c r="C86" s="56"/>
      <c r="D86" s="130"/>
      <c r="E86" s="91"/>
      <c r="F86" s="101"/>
    </row>
    <row r="87" spans="1:6" ht="12.75">
      <c r="A87" s="7" t="s">
        <v>38</v>
      </c>
      <c r="B87" s="41"/>
      <c r="C87" s="56">
        <v>7889</v>
      </c>
      <c r="D87" s="130">
        <v>8389</v>
      </c>
      <c r="E87" s="91">
        <v>6962.91</v>
      </c>
      <c r="F87" s="101">
        <f t="shared" si="1"/>
        <v>83.00047681487662</v>
      </c>
    </row>
    <row r="88" spans="1:6" ht="12.75" hidden="1">
      <c r="A88" s="7" t="s">
        <v>51</v>
      </c>
      <c r="B88" s="41"/>
      <c r="C88" s="56"/>
      <c r="D88" s="130">
        <v>0</v>
      </c>
      <c r="E88" s="91"/>
      <c r="F88" s="101" t="e">
        <f t="shared" si="1"/>
        <v>#DIV/0!</v>
      </c>
    </row>
    <row r="89" spans="1:6" ht="12.75">
      <c r="A89" s="11" t="s">
        <v>170</v>
      </c>
      <c r="B89" s="41"/>
      <c r="C89" s="56">
        <v>61388</v>
      </c>
      <c r="D89" s="130">
        <v>70388</v>
      </c>
      <c r="E89" s="91">
        <v>70388</v>
      </c>
      <c r="F89" s="101">
        <f t="shared" si="1"/>
        <v>100</v>
      </c>
    </row>
    <row r="90" spans="1:6" ht="12.75" hidden="1">
      <c r="A90" s="7" t="s">
        <v>62</v>
      </c>
      <c r="B90" s="41"/>
      <c r="C90" s="56"/>
      <c r="D90" s="130">
        <v>0</v>
      </c>
      <c r="E90" s="91"/>
      <c r="F90" s="101" t="e">
        <f t="shared" si="1"/>
        <v>#DIV/0!</v>
      </c>
    </row>
    <row r="91" spans="1:6" ht="13.5" thickBot="1">
      <c r="A91" s="148" t="s">
        <v>52</v>
      </c>
      <c r="B91" s="149"/>
      <c r="C91" s="150"/>
      <c r="D91" s="146">
        <v>4766.7</v>
      </c>
      <c r="E91" s="95">
        <v>2114.49</v>
      </c>
      <c r="F91" s="111">
        <f t="shared" si="1"/>
        <v>44.35961986279816</v>
      </c>
    </row>
    <row r="92" spans="1:6" ht="12.75" hidden="1">
      <c r="A92" s="6" t="s">
        <v>53</v>
      </c>
      <c r="B92" s="41"/>
      <c r="C92" s="56"/>
      <c r="D92" s="130" t="e">
        <f>#REF!+#REF!</f>
        <v>#REF!</v>
      </c>
      <c r="E92" s="91"/>
      <c r="F92" s="101" t="e">
        <f t="shared" si="1"/>
        <v>#REF!</v>
      </c>
    </row>
    <row r="93" spans="1:6" ht="12.75">
      <c r="A93" s="14" t="s">
        <v>40</v>
      </c>
      <c r="B93" s="45"/>
      <c r="C93" s="118">
        <f>SUM(C95:C101)</f>
        <v>53000</v>
      </c>
      <c r="D93" s="135">
        <f>SUM(D95:D101)</f>
        <v>106633.16</v>
      </c>
      <c r="E93" s="75">
        <f>SUM(E95:E101)</f>
        <v>52317.53</v>
      </c>
      <c r="F93" s="104">
        <f t="shared" si="1"/>
        <v>49.063096320131564</v>
      </c>
    </row>
    <row r="94" spans="1:6" ht="12.75">
      <c r="A94" s="5" t="s">
        <v>13</v>
      </c>
      <c r="B94" s="41"/>
      <c r="C94" s="116"/>
      <c r="D94" s="130"/>
      <c r="E94" s="91"/>
      <c r="F94" s="101"/>
    </row>
    <row r="95" spans="1:6" ht="12.75">
      <c r="A95" s="42" t="s">
        <v>245</v>
      </c>
      <c r="B95" s="84"/>
      <c r="C95" s="56"/>
      <c r="D95" s="130">
        <v>21473.06</v>
      </c>
      <c r="E95" s="91">
        <v>10173.79</v>
      </c>
      <c r="F95" s="101">
        <f t="shared" si="1"/>
        <v>47.3793208792785</v>
      </c>
    </row>
    <row r="96" spans="1:6" ht="12.75">
      <c r="A96" s="11" t="s">
        <v>202</v>
      </c>
      <c r="B96" s="41"/>
      <c r="C96" s="56">
        <v>20000</v>
      </c>
      <c r="D96" s="130">
        <v>25000</v>
      </c>
      <c r="E96" s="91">
        <v>25000</v>
      </c>
      <c r="F96" s="101">
        <f t="shared" si="1"/>
        <v>100</v>
      </c>
    </row>
    <row r="97" spans="1:6" ht="12.75" hidden="1">
      <c r="A97" s="6" t="s">
        <v>41</v>
      </c>
      <c r="B97" s="41"/>
      <c r="C97" s="56"/>
      <c r="D97" s="130">
        <v>0</v>
      </c>
      <c r="E97" s="91"/>
      <c r="F97" s="101" t="e">
        <f t="shared" si="1"/>
        <v>#DIV/0!</v>
      </c>
    </row>
    <row r="98" spans="1:6" ht="12.75" hidden="1">
      <c r="A98" s="7" t="s">
        <v>169</v>
      </c>
      <c r="B98" s="41"/>
      <c r="C98" s="56"/>
      <c r="D98" s="130">
        <v>0</v>
      </c>
      <c r="E98" s="91"/>
      <c r="F98" s="101" t="e">
        <f t="shared" si="1"/>
        <v>#DIV/0!</v>
      </c>
    </row>
    <row r="99" spans="1:6" ht="12.75" hidden="1">
      <c r="A99" s="7" t="s">
        <v>62</v>
      </c>
      <c r="B99" s="41"/>
      <c r="C99" s="56"/>
      <c r="D99" s="130">
        <v>0</v>
      </c>
      <c r="E99" s="91"/>
      <c r="F99" s="101" t="e">
        <f t="shared" si="1"/>
        <v>#DIV/0!</v>
      </c>
    </row>
    <row r="100" spans="1:6" ht="12.75">
      <c r="A100" s="7" t="s">
        <v>207</v>
      </c>
      <c r="B100" s="41"/>
      <c r="C100" s="56">
        <v>3000</v>
      </c>
      <c r="D100" s="130">
        <v>3000</v>
      </c>
      <c r="E100" s="91"/>
      <c r="F100" s="101">
        <f t="shared" si="1"/>
        <v>0</v>
      </c>
    </row>
    <row r="101" spans="1:6" ht="12.75">
      <c r="A101" s="15" t="s">
        <v>52</v>
      </c>
      <c r="B101" s="44"/>
      <c r="C101" s="119">
        <v>30000</v>
      </c>
      <c r="D101" s="136">
        <v>57160.100000000006</v>
      </c>
      <c r="E101" s="93">
        <v>17143.74</v>
      </c>
      <c r="F101" s="106">
        <f t="shared" si="1"/>
        <v>29.99249476470475</v>
      </c>
    </row>
    <row r="102" spans="1:6" ht="12.75" hidden="1">
      <c r="A102" s="15" t="s">
        <v>55</v>
      </c>
      <c r="B102" s="44"/>
      <c r="C102" s="119"/>
      <c r="D102" s="136" t="e">
        <f>#REF!+#REF!</f>
        <v>#REF!</v>
      </c>
      <c r="E102" s="93"/>
      <c r="F102" s="101" t="e">
        <f t="shared" si="1"/>
        <v>#REF!</v>
      </c>
    </row>
    <row r="103" spans="1:6" ht="12.75">
      <c r="A103" s="4" t="s">
        <v>271</v>
      </c>
      <c r="B103" s="45"/>
      <c r="C103" s="115">
        <f>C104+C108</f>
        <v>0</v>
      </c>
      <c r="D103" s="129">
        <f>D104+D108</f>
        <v>36328.24</v>
      </c>
      <c r="E103" s="70">
        <f>E104+E108</f>
        <v>26355.42</v>
      </c>
      <c r="F103" s="104">
        <f t="shared" si="1"/>
        <v>72.54802324582748</v>
      </c>
    </row>
    <row r="104" spans="1:6" ht="12.75">
      <c r="A104" s="13" t="s">
        <v>36</v>
      </c>
      <c r="B104" s="45"/>
      <c r="C104" s="87">
        <f>SUM(C106:C107)</f>
        <v>0</v>
      </c>
      <c r="D104" s="134">
        <f>SUM(D106:D107)</f>
        <v>32396.239999999998</v>
      </c>
      <c r="E104" s="74">
        <f>SUM(E106:E107)</f>
        <v>22423.42</v>
      </c>
      <c r="F104" s="104">
        <f t="shared" si="1"/>
        <v>69.21611890762631</v>
      </c>
    </row>
    <row r="105" spans="1:6" ht="12.75">
      <c r="A105" s="9" t="s">
        <v>13</v>
      </c>
      <c r="B105" s="41"/>
      <c r="C105" s="56"/>
      <c r="D105" s="130"/>
      <c r="E105" s="91"/>
      <c r="F105" s="101"/>
    </row>
    <row r="106" spans="1:6" ht="12.75" customHeight="1">
      <c r="A106" s="7" t="s">
        <v>38</v>
      </c>
      <c r="B106" s="41"/>
      <c r="C106" s="56"/>
      <c r="D106" s="130">
        <v>32173.67</v>
      </c>
      <c r="E106" s="91">
        <v>22200.85</v>
      </c>
      <c r="F106" s="101">
        <f t="shared" si="1"/>
        <v>69.00316314551618</v>
      </c>
    </row>
    <row r="107" spans="1:6" ht="12.75" customHeight="1">
      <c r="A107" s="7" t="s">
        <v>63</v>
      </c>
      <c r="B107" s="41"/>
      <c r="C107" s="56"/>
      <c r="D107" s="130">
        <v>222.57</v>
      </c>
      <c r="E107" s="91">
        <v>222.57</v>
      </c>
      <c r="F107" s="101">
        <f t="shared" si="1"/>
        <v>100</v>
      </c>
    </row>
    <row r="108" spans="1:6" ht="12.75">
      <c r="A108" s="13" t="s">
        <v>40</v>
      </c>
      <c r="B108" s="45"/>
      <c r="C108" s="87">
        <f>C110+C111</f>
        <v>0</v>
      </c>
      <c r="D108" s="134">
        <f>D110+D111</f>
        <v>3932</v>
      </c>
      <c r="E108" s="74">
        <f>E110+E111</f>
        <v>3932</v>
      </c>
      <c r="F108" s="104">
        <f t="shared" si="1"/>
        <v>100</v>
      </c>
    </row>
    <row r="109" spans="1:6" ht="12.75">
      <c r="A109" s="9" t="s">
        <v>13</v>
      </c>
      <c r="B109" s="41"/>
      <c r="C109" s="56"/>
      <c r="D109" s="130"/>
      <c r="E109" s="91"/>
      <c r="F109" s="101"/>
    </row>
    <row r="110" spans="1:6" ht="12.75" hidden="1">
      <c r="A110" s="39" t="s">
        <v>41</v>
      </c>
      <c r="B110" s="41"/>
      <c r="C110" s="56"/>
      <c r="D110" s="130"/>
      <c r="E110" s="91"/>
      <c r="F110" s="101"/>
    </row>
    <row r="111" spans="1:6" ht="12.75">
      <c r="A111" s="66" t="s">
        <v>63</v>
      </c>
      <c r="B111" s="44"/>
      <c r="C111" s="119"/>
      <c r="D111" s="136">
        <v>3932</v>
      </c>
      <c r="E111" s="93">
        <v>3932</v>
      </c>
      <c r="F111" s="106">
        <f t="shared" si="1"/>
        <v>100</v>
      </c>
    </row>
    <row r="112" spans="1:6" ht="12.75">
      <c r="A112" s="8" t="s">
        <v>56</v>
      </c>
      <c r="B112" s="45"/>
      <c r="C112" s="116">
        <f>C113+C120</f>
        <v>17401.86</v>
      </c>
      <c r="D112" s="132">
        <f>D113+D120</f>
        <v>15942.670000000002</v>
      </c>
      <c r="E112" s="72">
        <f>E113+E120</f>
        <v>9295.95</v>
      </c>
      <c r="F112" s="104">
        <f t="shared" si="1"/>
        <v>58.30861455452568</v>
      </c>
    </row>
    <row r="113" spans="1:6" ht="12.75">
      <c r="A113" s="13" t="s">
        <v>36</v>
      </c>
      <c r="B113" s="45"/>
      <c r="C113" s="87">
        <f>SUM(C115:C119)</f>
        <v>17401.86</v>
      </c>
      <c r="D113" s="134">
        <f>SUM(D115:D119)</f>
        <v>15942.670000000002</v>
      </c>
      <c r="E113" s="74">
        <f>SUM(E115:E119)</f>
        <v>9295.95</v>
      </c>
      <c r="F113" s="104">
        <f t="shared" si="1"/>
        <v>58.30861455452568</v>
      </c>
    </row>
    <row r="114" spans="1:6" ht="12.75">
      <c r="A114" s="9" t="s">
        <v>13</v>
      </c>
      <c r="B114" s="41"/>
      <c r="C114" s="56"/>
      <c r="D114" s="130"/>
      <c r="E114" s="91"/>
      <c r="F114" s="101"/>
    </row>
    <row r="115" spans="1:6" ht="12.75">
      <c r="A115" s="7" t="s">
        <v>38</v>
      </c>
      <c r="B115" s="41"/>
      <c r="C115" s="56">
        <v>17401.86</v>
      </c>
      <c r="D115" s="130">
        <v>14108.460000000001</v>
      </c>
      <c r="E115" s="91">
        <v>7461.74</v>
      </c>
      <c r="F115" s="101">
        <f t="shared" si="1"/>
        <v>52.88840879869241</v>
      </c>
    </row>
    <row r="116" spans="1:6" ht="12.75" hidden="1">
      <c r="A116" s="68" t="s">
        <v>63</v>
      </c>
      <c r="B116" s="41">
        <v>1245</v>
      </c>
      <c r="C116" s="56"/>
      <c r="D116" s="130"/>
      <c r="E116" s="91"/>
      <c r="F116" s="101"/>
    </row>
    <row r="117" spans="1:6" ht="12.75">
      <c r="A117" s="17" t="s">
        <v>57</v>
      </c>
      <c r="B117" s="44">
        <v>33166</v>
      </c>
      <c r="C117" s="119"/>
      <c r="D117" s="136">
        <v>1834.21</v>
      </c>
      <c r="E117" s="93">
        <v>1834.21</v>
      </c>
      <c r="F117" s="106">
        <f t="shared" si="1"/>
        <v>100</v>
      </c>
    </row>
    <row r="118" spans="1:6" ht="12.75" hidden="1">
      <c r="A118" s="11" t="s">
        <v>233</v>
      </c>
      <c r="B118" s="41">
        <v>33064</v>
      </c>
      <c r="C118" s="56"/>
      <c r="D118" s="130"/>
      <c r="E118" s="91"/>
      <c r="F118" s="101" t="e">
        <f t="shared" si="1"/>
        <v>#DIV/0!</v>
      </c>
    </row>
    <row r="119" spans="1:6" ht="12.75" hidden="1">
      <c r="A119" s="11" t="s">
        <v>51</v>
      </c>
      <c r="B119" s="41"/>
      <c r="C119" s="56"/>
      <c r="D119" s="130"/>
      <c r="E119" s="91"/>
      <c r="F119" s="101" t="e">
        <f t="shared" si="1"/>
        <v>#DIV/0!</v>
      </c>
    </row>
    <row r="120" spans="1:6" ht="12.75" hidden="1">
      <c r="A120" s="13" t="s">
        <v>40</v>
      </c>
      <c r="B120" s="45"/>
      <c r="C120" s="87">
        <f>C122</f>
        <v>0</v>
      </c>
      <c r="D120" s="134">
        <f>D122</f>
        <v>0</v>
      </c>
      <c r="E120" s="74"/>
      <c r="F120" s="101" t="e">
        <f t="shared" si="1"/>
        <v>#DIV/0!</v>
      </c>
    </row>
    <row r="121" spans="1:6" ht="12.75" hidden="1">
      <c r="A121" s="9" t="s">
        <v>13</v>
      </c>
      <c r="B121" s="41"/>
      <c r="C121" s="56"/>
      <c r="D121" s="130"/>
      <c r="E121" s="91"/>
      <c r="F121" s="101" t="e">
        <f t="shared" si="1"/>
        <v>#DIV/0!</v>
      </c>
    </row>
    <row r="122" spans="1:6" ht="12.75" hidden="1">
      <c r="A122" s="10" t="s">
        <v>135</v>
      </c>
      <c r="B122" s="44"/>
      <c r="C122" s="119"/>
      <c r="D122" s="136"/>
      <c r="E122" s="93"/>
      <c r="F122" s="101" t="e">
        <f t="shared" si="1"/>
        <v>#DIV/0!</v>
      </c>
    </row>
    <row r="123" spans="1:6" ht="12.75">
      <c r="A123" s="4" t="s">
        <v>58</v>
      </c>
      <c r="B123" s="45"/>
      <c r="C123" s="115">
        <f>C124+C136</f>
        <v>1528562.62</v>
      </c>
      <c r="D123" s="129">
        <f>D124+D136</f>
        <v>1905138.7400000002</v>
      </c>
      <c r="E123" s="70">
        <f>E124+E136</f>
        <v>1883489.3399999999</v>
      </c>
      <c r="F123" s="104">
        <f t="shared" si="1"/>
        <v>98.86363131747558</v>
      </c>
    </row>
    <row r="124" spans="1:6" ht="12.75">
      <c r="A124" s="13" t="s">
        <v>36</v>
      </c>
      <c r="B124" s="45"/>
      <c r="C124" s="87">
        <f>SUM(C127:C135)</f>
        <v>1518562.62</v>
      </c>
      <c r="D124" s="134">
        <f>SUM(D127:D135)</f>
        <v>1895138.7400000002</v>
      </c>
      <c r="E124" s="74">
        <f>SUM(E127:E135)</f>
        <v>1873489.3399999999</v>
      </c>
      <c r="F124" s="104">
        <f t="shared" si="1"/>
        <v>98.85763508797248</v>
      </c>
    </row>
    <row r="125" spans="1:6" ht="12.75">
      <c r="A125" s="9" t="s">
        <v>13</v>
      </c>
      <c r="B125" s="41"/>
      <c r="C125" s="56"/>
      <c r="D125" s="130"/>
      <c r="E125" s="91"/>
      <c r="F125" s="101"/>
    </row>
    <row r="126" spans="1:6" ht="12.75">
      <c r="A126" s="11" t="s">
        <v>254</v>
      </c>
      <c r="B126" s="41"/>
      <c r="C126" s="56">
        <f>C127+C128</f>
        <v>966122.62</v>
      </c>
      <c r="D126" s="131">
        <f>D127+D128</f>
        <v>1091902.25</v>
      </c>
      <c r="E126" s="88">
        <f>E127+E128</f>
        <v>1070252.8599999999</v>
      </c>
      <c r="F126" s="101">
        <f t="shared" si="1"/>
        <v>98.01727764550351</v>
      </c>
    </row>
    <row r="127" spans="1:6" ht="12.75">
      <c r="A127" s="11" t="s">
        <v>255</v>
      </c>
      <c r="B127" s="41"/>
      <c r="C127" s="56">
        <v>468060</v>
      </c>
      <c r="D127" s="130">
        <v>532939.38</v>
      </c>
      <c r="E127" s="91">
        <v>512740.14</v>
      </c>
      <c r="F127" s="101">
        <f t="shared" si="1"/>
        <v>96.20984285304644</v>
      </c>
    </row>
    <row r="128" spans="1:6" ht="12.75">
      <c r="A128" s="7" t="s">
        <v>256</v>
      </c>
      <c r="B128" s="41"/>
      <c r="C128" s="56">
        <v>498062.62</v>
      </c>
      <c r="D128" s="130">
        <v>558962.8699999999</v>
      </c>
      <c r="E128" s="91">
        <v>557512.72</v>
      </c>
      <c r="F128" s="101">
        <f t="shared" si="1"/>
        <v>99.74056416305436</v>
      </c>
    </row>
    <row r="129" spans="1:6" ht="12.75">
      <c r="A129" s="11" t="s">
        <v>59</v>
      </c>
      <c r="B129" s="41"/>
      <c r="C129" s="56">
        <v>27440</v>
      </c>
      <c r="D129" s="130">
        <v>25745.79</v>
      </c>
      <c r="E129" s="91">
        <v>25745.79</v>
      </c>
      <c r="F129" s="101">
        <f t="shared" si="1"/>
        <v>100</v>
      </c>
    </row>
    <row r="130" spans="1:6" ht="12.75" hidden="1">
      <c r="A130" s="7" t="s">
        <v>60</v>
      </c>
      <c r="B130" s="41"/>
      <c r="C130" s="56"/>
      <c r="D130" s="130">
        <v>0</v>
      </c>
      <c r="E130" s="91"/>
      <c r="F130" s="101" t="e">
        <f t="shared" si="1"/>
        <v>#DIV/0!</v>
      </c>
    </row>
    <row r="131" spans="1:6" ht="12.75">
      <c r="A131" s="7" t="s">
        <v>51</v>
      </c>
      <c r="B131" s="41"/>
      <c r="C131" s="56"/>
      <c r="D131" s="130">
        <v>2198.22</v>
      </c>
      <c r="E131" s="91">
        <v>2198.22</v>
      </c>
      <c r="F131" s="101">
        <f t="shared" si="1"/>
        <v>100</v>
      </c>
    </row>
    <row r="132" spans="1:6" ht="12.75" hidden="1">
      <c r="A132" s="7" t="s">
        <v>61</v>
      </c>
      <c r="B132" s="41">
        <v>91252</v>
      </c>
      <c r="C132" s="56"/>
      <c r="D132" s="130">
        <v>0</v>
      </c>
      <c r="E132" s="91"/>
      <c r="F132" s="101" t="e">
        <f t="shared" si="1"/>
        <v>#DIV/0!</v>
      </c>
    </row>
    <row r="133" spans="1:6" ht="12.75">
      <c r="A133" s="7" t="s">
        <v>117</v>
      </c>
      <c r="B133" s="41">
        <v>27355</v>
      </c>
      <c r="C133" s="56"/>
      <c r="D133" s="130">
        <v>214113.36</v>
      </c>
      <c r="E133" s="91">
        <v>214113.36</v>
      </c>
      <c r="F133" s="101">
        <f t="shared" si="1"/>
        <v>100</v>
      </c>
    </row>
    <row r="134" spans="1:6" ht="12.75">
      <c r="A134" s="7" t="s">
        <v>38</v>
      </c>
      <c r="B134" s="41"/>
      <c r="C134" s="56">
        <v>525000</v>
      </c>
      <c r="D134" s="130">
        <v>561179.1200000001</v>
      </c>
      <c r="E134" s="91">
        <v>561179.11</v>
      </c>
      <c r="F134" s="101">
        <f t="shared" si="1"/>
        <v>99.99999821803775</v>
      </c>
    </row>
    <row r="135" spans="1:6" ht="12" customHeight="1" hidden="1">
      <c r="A135" s="7" t="s">
        <v>62</v>
      </c>
      <c r="B135" s="41"/>
      <c r="C135" s="56"/>
      <c r="D135" s="130"/>
      <c r="E135" s="91"/>
      <c r="F135" s="101" t="e">
        <f t="shared" si="1"/>
        <v>#DIV/0!</v>
      </c>
    </row>
    <row r="136" spans="1:6" ht="12.75">
      <c r="A136" s="14" t="s">
        <v>40</v>
      </c>
      <c r="B136" s="45"/>
      <c r="C136" s="118">
        <f>SUM(C138:C140)</f>
        <v>10000</v>
      </c>
      <c r="D136" s="135">
        <f>SUM(D138:D140)</f>
        <v>10000</v>
      </c>
      <c r="E136" s="75">
        <f>SUM(E138:E140)</f>
        <v>10000</v>
      </c>
      <c r="F136" s="104">
        <f t="shared" si="1"/>
        <v>100</v>
      </c>
    </row>
    <row r="137" spans="1:6" ht="12.75">
      <c r="A137" s="5" t="s">
        <v>13</v>
      </c>
      <c r="B137" s="41"/>
      <c r="C137" s="116"/>
      <c r="D137" s="130"/>
      <c r="E137" s="91"/>
      <c r="F137" s="101"/>
    </row>
    <row r="138" spans="1:6" ht="12.75" hidden="1">
      <c r="A138" s="6" t="s">
        <v>41</v>
      </c>
      <c r="B138" s="41"/>
      <c r="C138" s="56"/>
      <c r="D138" s="130"/>
      <c r="E138" s="91"/>
      <c r="F138" s="101" t="e">
        <f t="shared" si="1"/>
        <v>#DIV/0!</v>
      </c>
    </row>
    <row r="139" spans="1:6" ht="12.75">
      <c r="A139" s="10" t="s">
        <v>69</v>
      </c>
      <c r="B139" s="44"/>
      <c r="C139" s="119">
        <v>10000</v>
      </c>
      <c r="D139" s="136">
        <v>10000</v>
      </c>
      <c r="E139" s="93">
        <v>10000</v>
      </c>
      <c r="F139" s="106">
        <f t="shared" si="1"/>
        <v>100</v>
      </c>
    </row>
    <row r="140" spans="1:6" ht="12.75" hidden="1">
      <c r="A140" s="10" t="s">
        <v>63</v>
      </c>
      <c r="B140" s="44"/>
      <c r="C140" s="119"/>
      <c r="D140" s="136"/>
      <c r="E140" s="93"/>
      <c r="F140" s="101" t="e">
        <f t="shared" si="1"/>
        <v>#DIV/0!</v>
      </c>
    </row>
    <row r="141" spans="1:6" ht="12.75">
      <c r="A141" s="8" t="s">
        <v>64</v>
      </c>
      <c r="B141" s="45"/>
      <c r="C141" s="116">
        <f>C142+C147</f>
        <v>71560</v>
      </c>
      <c r="D141" s="132">
        <f>D142+D147</f>
        <v>170292.25</v>
      </c>
      <c r="E141" s="72">
        <f>E142+E147</f>
        <v>97706.77</v>
      </c>
      <c r="F141" s="104">
        <f t="shared" si="1"/>
        <v>57.3759346065367</v>
      </c>
    </row>
    <row r="142" spans="1:6" ht="12.75">
      <c r="A142" s="13" t="s">
        <v>36</v>
      </c>
      <c r="B142" s="45"/>
      <c r="C142" s="87">
        <f>SUM(C144:C146)</f>
        <v>43060</v>
      </c>
      <c r="D142" s="134">
        <f>SUM(D144:D146)</f>
        <v>80952.56</v>
      </c>
      <c r="E142" s="74">
        <f>SUM(E144:E146)</f>
        <v>50218.16</v>
      </c>
      <c r="F142" s="104">
        <f>E142/D142*100</f>
        <v>62.034060442313375</v>
      </c>
    </row>
    <row r="143" spans="1:6" ht="12.75">
      <c r="A143" s="9" t="s">
        <v>13</v>
      </c>
      <c r="B143" s="41"/>
      <c r="C143" s="56"/>
      <c r="D143" s="130"/>
      <c r="E143" s="91"/>
      <c r="F143" s="101"/>
    </row>
    <row r="144" spans="1:6" ht="12.75">
      <c r="A144" s="7" t="s">
        <v>38</v>
      </c>
      <c r="B144" s="41"/>
      <c r="C144" s="56">
        <v>19060</v>
      </c>
      <c r="D144" s="130">
        <v>53565.97</v>
      </c>
      <c r="E144" s="91">
        <v>23756.65</v>
      </c>
      <c r="F144" s="101">
        <f aca="true" t="shared" si="2" ref="F144:F203">E144/D144*100</f>
        <v>44.3502656630693</v>
      </c>
    </row>
    <row r="145" spans="1:6" ht="12.75" hidden="1">
      <c r="A145" s="7" t="s">
        <v>63</v>
      </c>
      <c r="B145" s="41"/>
      <c r="C145" s="56"/>
      <c r="D145" s="130">
        <v>0</v>
      </c>
      <c r="E145" s="91"/>
      <c r="F145" s="101" t="e">
        <f t="shared" si="2"/>
        <v>#DIV/0!</v>
      </c>
    </row>
    <row r="146" spans="1:6" ht="12.75">
      <c r="A146" s="7" t="s">
        <v>65</v>
      </c>
      <c r="B146" s="41"/>
      <c r="C146" s="56">
        <v>24000</v>
      </c>
      <c r="D146" s="130">
        <v>27386.59</v>
      </c>
      <c r="E146" s="91">
        <v>26461.51</v>
      </c>
      <c r="F146" s="101">
        <f t="shared" si="2"/>
        <v>96.62214244270643</v>
      </c>
    </row>
    <row r="147" spans="1:6" ht="12.75">
      <c r="A147" s="14" t="s">
        <v>40</v>
      </c>
      <c r="B147" s="45"/>
      <c r="C147" s="118">
        <f>SUM(C149:C152)</f>
        <v>28500</v>
      </c>
      <c r="D147" s="135">
        <f>SUM(D149:D152)</f>
        <v>89339.69000000002</v>
      </c>
      <c r="E147" s="75">
        <f>SUM(E149:E152)</f>
        <v>47488.61</v>
      </c>
      <c r="F147" s="104">
        <f t="shared" si="2"/>
        <v>53.155109447995606</v>
      </c>
    </row>
    <row r="148" spans="1:6" ht="12.75">
      <c r="A148" s="5" t="s">
        <v>13</v>
      </c>
      <c r="B148" s="41"/>
      <c r="C148" s="116"/>
      <c r="D148" s="130"/>
      <c r="E148" s="91"/>
      <c r="F148" s="101"/>
    </row>
    <row r="149" spans="1:6" ht="12.75">
      <c r="A149" s="7" t="s">
        <v>133</v>
      </c>
      <c r="B149" s="41">
        <v>98861</v>
      </c>
      <c r="C149" s="56"/>
      <c r="D149" s="130">
        <v>1252.6</v>
      </c>
      <c r="E149" s="91"/>
      <c r="F149" s="101">
        <f t="shared" si="2"/>
        <v>0</v>
      </c>
    </row>
    <row r="150" spans="1:6" ht="12.75" hidden="1">
      <c r="A150" s="7" t="s">
        <v>178</v>
      </c>
      <c r="B150" s="41">
        <v>7938</v>
      </c>
      <c r="C150" s="56"/>
      <c r="D150" s="130"/>
      <c r="E150" s="91"/>
      <c r="F150" s="101" t="e">
        <f t="shared" si="2"/>
        <v>#DIV/0!</v>
      </c>
    </row>
    <row r="151" spans="1:6" ht="12.75" hidden="1">
      <c r="A151" s="7" t="s">
        <v>204</v>
      </c>
      <c r="B151" s="41"/>
      <c r="C151" s="56"/>
      <c r="D151" s="130"/>
      <c r="E151" s="91"/>
      <c r="F151" s="101" t="e">
        <f t="shared" si="2"/>
        <v>#DIV/0!</v>
      </c>
    </row>
    <row r="152" spans="1:6" ht="12.75">
      <c r="A152" s="17" t="s">
        <v>41</v>
      </c>
      <c r="B152" s="44"/>
      <c r="C152" s="119">
        <v>28500</v>
      </c>
      <c r="D152" s="136">
        <v>88087.09000000001</v>
      </c>
      <c r="E152" s="93">
        <v>47488.61</v>
      </c>
      <c r="F152" s="106">
        <f t="shared" si="2"/>
        <v>53.91097605789906</v>
      </c>
    </row>
    <row r="153" spans="1:6" ht="12.75">
      <c r="A153" s="4" t="s">
        <v>222</v>
      </c>
      <c r="B153" s="45"/>
      <c r="C153" s="115">
        <f>C154+C173</f>
        <v>4312.6900000000005</v>
      </c>
      <c r="D153" s="129">
        <f>D154+D173</f>
        <v>126334.83</v>
      </c>
      <c r="E153" s="70">
        <f>E154+E173</f>
        <v>49452.43</v>
      </c>
      <c r="F153" s="104">
        <f t="shared" si="2"/>
        <v>39.143939957017395</v>
      </c>
    </row>
    <row r="154" spans="1:6" ht="12.75">
      <c r="A154" s="13" t="s">
        <v>36</v>
      </c>
      <c r="B154" s="45"/>
      <c r="C154" s="87">
        <f>SUM(C156:C172)</f>
        <v>4312.6900000000005</v>
      </c>
      <c r="D154" s="134">
        <f>SUM(D156:D172)</f>
        <v>29934.97</v>
      </c>
      <c r="E154" s="74">
        <f>SUM(E156:E172)</f>
        <v>18579.04</v>
      </c>
      <c r="F154" s="104">
        <f t="shared" si="2"/>
        <v>62.064668847171056</v>
      </c>
    </row>
    <row r="155" spans="1:6" ht="12.75">
      <c r="A155" s="5" t="s">
        <v>13</v>
      </c>
      <c r="B155" s="41"/>
      <c r="C155" s="116"/>
      <c r="D155" s="130"/>
      <c r="E155" s="91"/>
      <c r="F155" s="101"/>
    </row>
    <row r="156" spans="1:6" ht="12.75">
      <c r="A156" s="7" t="s">
        <v>38</v>
      </c>
      <c r="B156" s="41"/>
      <c r="C156" s="56">
        <v>3162.69</v>
      </c>
      <c r="D156" s="130">
        <v>3862.6900000000005</v>
      </c>
      <c r="E156" s="91">
        <v>2348.21</v>
      </c>
      <c r="F156" s="101">
        <f t="shared" si="2"/>
        <v>60.79209048616379</v>
      </c>
    </row>
    <row r="157" spans="1:6" ht="12.75">
      <c r="A157" s="42" t="s">
        <v>336</v>
      </c>
      <c r="B157" s="41">
        <v>2046</v>
      </c>
      <c r="C157" s="56"/>
      <c r="D157" s="130">
        <f>1879.18+3504.96</f>
        <v>5384.14</v>
      </c>
      <c r="E157" s="91">
        <v>2873.41</v>
      </c>
      <c r="F157" s="101">
        <f t="shared" si="2"/>
        <v>53.368040206978264</v>
      </c>
    </row>
    <row r="158" spans="1:6" ht="12.75">
      <c r="A158" s="42" t="s">
        <v>278</v>
      </c>
      <c r="B158" s="41">
        <v>2016</v>
      </c>
      <c r="C158" s="56"/>
      <c r="D158" s="130">
        <v>1288.56</v>
      </c>
      <c r="E158" s="91">
        <v>858.81</v>
      </c>
      <c r="F158" s="101">
        <f t="shared" si="2"/>
        <v>66.6488172844105</v>
      </c>
    </row>
    <row r="159" spans="1:6" ht="12.75" hidden="1">
      <c r="A159" s="42" t="s">
        <v>262</v>
      </c>
      <c r="B159" s="41"/>
      <c r="C159" s="56"/>
      <c r="D159" s="130">
        <v>0</v>
      </c>
      <c r="E159" s="91"/>
      <c r="F159" s="101" t="e">
        <f t="shared" si="2"/>
        <v>#DIV/0!</v>
      </c>
    </row>
    <row r="160" spans="1:6" ht="12.75" hidden="1">
      <c r="A160" s="16" t="s">
        <v>279</v>
      </c>
      <c r="B160" s="41">
        <v>2064</v>
      </c>
      <c r="C160" s="56"/>
      <c r="D160" s="130">
        <v>0</v>
      </c>
      <c r="E160" s="91"/>
      <c r="F160" s="101" t="e">
        <f t="shared" si="2"/>
        <v>#DIV/0!</v>
      </c>
    </row>
    <row r="161" spans="1:6" ht="12.75">
      <c r="A161" s="16" t="s">
        <v>280</v>
      </c>
      <c r="B161" s="41">
        <v>2079</v>
      </c>
      <c r="C161" s="56"/>
      <c r="D161" s="130">
        <v>140.65</v>
      </c>
      <c r="E161" s="91">
        <v>81.86</v>
      </c>
      <c r="F161" s="101">
        <f t="shared" si="2"/>
        <v>58.20120867401351</v>
      </c>
    </row>
    <row r="162" spans="1:6" ht="12.75" hidden="1">
      <c r="A162" s="16" t="s">
        <v>345</v>
      </c>
      <c r="B162" s="41"/>
      <c r="C162" s="56"/>
      <c r="D162" s="130"/>
      <c r="E162" s="91"/>
      <c r="F162" s="101"/>
    </row>
    <row r="163" spans="1:6" ht="12.75">
      <c r="A163" s="42" t="s">
        <v>319</v>
      </c>
      <c r="B163" s="41"/>
      <c r="C163" s="56"/>
      <c r="D163" s="130">
        <f>4188.56+59.58</f>
        <v>4248.14</v>
      </c>
      <c r="E163" s="91">
        <v>2094.09</v>
      </c>
      <c r="F163" s="101">
        <f t="shared" si="2"/>
        <v>49.29427937873987</v>
      </c>
    </row>
    <row r="164" spans="1:6" ht="12.75" hidden="1">
      <c r="A164" s="42" t="s">
        <v>246</v>
      </c>
      <c r="B164" s="41">
        <v>2067</v>
      </c>
      <c r="C164" s="56"/>
      <c r="D164" s="130">
        <v>0</v>
      </c>
      <c r="E164" s="91"/>
      <c r="F164" s="101" t="e">
        <f t="shared" si="2"/>
        <v>#DIV/0!</v>
      </c>
    </row>
    <row r="165" spans="1:6" ht="12.75" hidden="1">
      <c r="A165" s="42" t="s">
        <v>283</v>
      </c>
      <c r="B165" s="41">
        <v>2074</v>
      </c>
      <c r="C165" s="56"/>
      <c r="D165" s="130">
        <v>0</v>
      </c>
      <c r="E165" s="91"/>
      <c r="F165" s="101" t="e">
        <f t="shared" si="2"/>
        <v>#DIV/0!</v>
      </c>
    </row>
    <row r="166" spans="1:6" ht="12.75" hidden="1">
      <c r="A166" s="42" t="s">
        <v>251</v>
      </c>
      <c r="B166" s="41">
        <v>2074</v>
      </c>
      <c r="C166" s="56"/>
      <c r="D166" s="130">
        <v>0</v>
      </c>
      <c r="E166" s="91"/>
      <c r="F166" s="101" t="e">
        <f t="shared" si="2"/>
        <v>#DIV/0!</v>
      </c>
    </row>
    <row r="167" spans="1:6" ht="12.75">
      <c r="A167" s="16" t="s">
        <v>282</v>
      </c>
      <c r="B167" s="41">
        <v>2071</v>
      </c>
      <c r="C167" s="56"/>
      <c r="D167" s="130">
        <v>4808.32</v>
      </c>
      <c r="E167" s="91">
        <v>4808.32</v>
      </c>
      <c r="F167" s="101">
        <f t="shared" si="2"/>
        <v>100</v>
      </c>
    </row>
    <row r="168" spans="1:6" ht="12.75" hidden="1">
      <c r="A168" s="42" t="s">
        <v>284</v>
      </c>
      <c r="B168" s="41"/>
      <c r="C168" s="56"/>
      <c r="D168" s="130">
        <v>0</v>
      </c>
      <c r="E168" s="91"/>
      <c r="F168" s="101" t="e">
        <f t="shared" si="2"/>
        <v>#DIV/0!</v>
      </c>
    </row>
    <row r="169" spans="1:6" ht="12.75">
      <c r="A169" s="42" t="s">
        <v>281</v>
      </c>
      <c r="B169" s="41"/>
      <c r="C169" s="56"/>
      <c r="D169" s="130">
        <v>3420.79</v>
      </c>
      <c r="E169" s="91">
        <v>3072.8</v>
      </c>
      <c r="F169" s="101">
        <f t="shared" si="2"/>
        <v>89.82720365763464</v>
      </c>
    </row>
    <row r="170" spans="1:6" ht="12.75" hidden="1">
      <c r="A170" s="42" t="s">
        <v>285</v>
      </c>
      <c r="B170" s="41">
        <v>2058</v>
      </c>
      <c r="C170" s="56"/>
      <c r="D170" s="130">
        <v>0</v>
      </c>
      <c r="E170" s="91"/>
      <c r="F170" s="101" t="e">
        <f t="shared" si="2"/>
        <v>#DIV/0!</v>
      </c>
    </row>
    <row r="171" spans="1:6" ht="12.75" hidden="1">
      <c r="A171" s="42" t="s">
        <v>308</v>
      </c>
      <c r="B171" s="41"/>
      <c r="C171" s="56"/>
      <c r="D171" s="130">
        <v>0</v>
      </c>
      <c r="E171" s="91"/>
      <c r="F171" s="101" t="e">
        <f t="shared" si="2"/>
        <v>#DIV/0!</v>
      </c>
    </row>
    <row r="172" spans="1:6" ht="12.75">
      <c r="A172" s="7" t="s">
        <v>63</v>
      </c>
      <c r="B172" s="41"/>
      <c r="C172" s="56">
        <v>1150</v>
      </c>
      <c r="D172" s="130">
        <v>6781.68</v>
      </c>
      <c r="E172" s="91">
        <v>2441.54</v>
      </c>
      <c r="F172" s="101">
        <f t="shared" si="2"/>
        <v>36.00199360630404</v>
      </c>
    </row>
    <row r="173" spans="1:6" ht="12.75">
      <c r="A173" s="14" t="s">
        <v>40</v>
      </c>
      <c r="B173" s="45"/>
      <c r="C173" s="118">
        <f>SUM(C175:C182)</f>
        <v>0</v>
      </c>
      <c r="D173" s="135">
        <f>SUM(D175:D182)</f>
        <v>96399.86</v>
      </c>
      <c r="E173" s="75">
        <f>SUM(E175:E182)</f>
        <v>30873.39</v>
      </c>
      <c r="F173" s="104">
        <f t="shared" si="2"/>
        <v>32.02638468562091</v>
      </c>
    </row>
    <row r="174" spans="1:6" ht="12.75">
      <c r="A174" s="16" t="s">
        <v>13</v>
      </c>
      <c r="B174" s="41"/>
      <c r="C174" s="56"/>
      <c r="D174" s="130"/>
      <c r="E174" s="91"/>
      <c r="F174" s="101"/>
    </row>
    <row r="175" spans="1:6" ht="12.75">
      <c r="A175" s="16" t="s">
        <v>280</v>
      </c>
      <c r="B175" s="41">
        <v>2079</v>
      </c>
      <c r="C175" s="56"/>
      <c r="D175" s="130">
        <v>10524.88</v>
      </c>
      <c r="E175" s="91">
        <v>9379.61</v>
      </c>
      <c r="F175" s="101">
        <f t="shared" si="2"/>
        <v>89.11845075668322</v>
      </c>
    </row>
    <row r="176" spans="1:6" ht="12.75" hidden="1">
      <c r="A176" s="42" t="s">
        <v>250</v>
      </c>
      <c r="B176" s="41">
        <v>2079</v>
      </c>
      <c r="C176" s="56"/>
      <c r="D176" s="130">
        <v>0</v>
      </c>
      <c r="E176" s="91"/>
      <c r="F176" s="101" t="e">
        <f t="shared" si="2"/>
        <v>#DIV/0!</v>
      </c>
    </row>
    <row r="177" spans="1:6" ht="12.75" hidden="1">
      <c r="A177" s="42" t="s">
        <v>286</v>
      </c>
      <c r="B177" s="41"/>
      <c r="C177" s="56"/>
      <c r="D177" s="130"/>
      <c r="E177" s="91"/>
      <c r="F177" s="101"/>
    </row>
    <row r="178" spans="1:6" ht="12.75">
      <c r="A178" s="42" t="s">
        <v>316</v>
      </c>
      <c r="B178" s="41"/>
      <c r="C178" s="56"/>
      <c r="D178" s="130">
        <f>6293.92+23633.62</f>
        <v>29927.54</v>
      </c>
      <c r="E178" s="91">
        <v>21493.78</v>
      </c>
      <c r="F178" s="101">
        <f t="shared" si="2"/>
        <v>71.81940112685506</v>
      </c>
    </row>
    <row r="179" spans="1:6" ht="12.75">
      <c r="A179" s="42" t="s">
        <v>319</v>
      </c>
      <c r="B179" s="41"/>
      <c r="C179" s="56"/>
      <c r="D179" s="130">
        <v>55847.44</v>
      </c>
      <c r="E179" s="91"/>
      <c r="F179" s="101">
        <f t="shared" si="2"/>
        <v>0</v>
      </c>
    </row>
    <row r="180" spans="1:6" ht="12.75" hidden="1">
      <c r="A180" s="7" t="s">
        <v>54</v>
      </c>
      <c r="B180" s="41"/>
      <c r="C180" s="56"/>
      <c r="D180" s="130">
        <v>0</v>
      </c>
      <c r="E180" s="91"/>
      <c r="F180" s="101" t="e">
        <f t="shared" si="2"/>
        <v>#DIV/0!</v>
      </c>
    </row>
    <row r="181" spans="1:6" ht="12.75" hidden="1">
      <c r="A181" s="7" t="s">
        <v>41</v>
      </c>
      <c r="B181" s="41"/>
      <c r="C181" s="56"/>
      <c r="D181" s="130">
        <v>0</v>
      </c>
      <c r="E181" s="91"/>
      <c r="F181" s="101" t="e">
        <f t="shared" si="2"/>
        <v>#DIV/0!</v>
      </c>
    </row>
    <row r="182" spans="1:6" ht="12.75">
      <c r="A182" s="10" t="s">
        <v>63</v>
      </c>
      <c r="B182" s="44"/>
      <c r="C182" s="119"/>
      <c r="D182" s="136">
        <v>100</v>
      </c>
      <c r="E182" s="93"/>
      <c r="F182" s="147">
        <f t="shared" si="2"/>
        <v>0</v>
      </c>
    </row>
    <row r="183" spans="1:6" ht="12.75">
      <c r="A183" s="4" t="s">
        <v>66</v>
      </c>
      <c r="B183" s="45"/>
      <c r="C183" s="115">
        <f>C184+C228</f>
        <v>420275.30000000005</v>
      </c>
      <c r="D183" s="129">
        <f>D184+D228</f>
        <v>10746688.290000003</v>
      </c>
      <c r="E183" s="70">
        <f>E184+E228</f>
        <v>10670308.78</v>
      </c>
      <c r="F183" s="104">
        <f t="shared" si="2"/>
        <v>99.28927397967729</v>
      </c>
    </row>
    <row r="184" spans="1:6" ht="12.75">
      <c r="A184" s="13" t="s">
        <v>36</v>
      </c>
      <c r="B184" s="45"/>
      <c r="C184" s="87">
        <f>SUM(C186:C227)</f>
        <v>419535.30000000005</v>
      </c>
      <c r="D184" s="134">
        <f>SUM(D186:D227)</f>
        <v>10716966.710000003</v>
      </c>
      <c r="E184" s="74">
        <f>SUM(E186:E227)</f>
        <v>10647699.19</v>
      </c>
      <c r="F184" s="104">
        <f t="shared" si="2"/>
        <v>99.35366487669157</v>
      </c>
    </row>
    <row r="185" spans="1:6" ht="12.75">
      <c r="A185" s="5" t="s">
        <v>13</v>
      </c>
      <c r="B185" s="41"/>
      <c r="C185" s="56"/>
      <c r="D185" s="130"/>
      <c r="E185" s="91"/>
      <c r="F185" s="101"/>
    </row>
    <row r="186" spans="1:6" ht="12.75">
      <c r="A186" s="11" t="s">
        <v>59</v>
      </c>
      <c r="B186" s="41"/>
      <c r="C186" s="56">
        <v>359419.89</v>
      </c>
      <c r="D186" s="130">
        <v>533079.0700000001</v>
      </c>
      <c r="E186" s="91">
        <v>532914.57</v>
      </c>
      <c r="F186" s="101">
        <f t="shared" si="2"/>
        <v>99.9691415384213</v>
      </c>
    </row>
    <row r="187" spans="1:6" ht="12.75">
      <c r="A187" s="11" t="s">
        <v>240</v>
      </c>
      <c r="B187" s="41">
        <v>33353</v>
      </c>
      <c r="C187" s="56"/>
      <c r="D187" s="130">
        <v>9324130.460000003</v>
      </c>
      <c r="E187" s="91">
        <v>9324130.46</v>
      </c>
      <c r="F187" s="101">
        <f t="shared" si="2"/>
        <v>99.99999999999997</v>
      </c>
    </row>
    <row r="188" spans="1:6" ht="12.75">
      <c r="A188" s="11" t="s">
        <v>241</v>
      </c>
      <c r="B188" s="41">
        <v>33155</v>
      </c>
      <c r="C188" s="56"/>
      <c r="D188" s="130">
        <v>556161.81</v>
      </c>
      <c r="E188" s="91">
        <v>556161.81</v>
      </c>
      <c r="F188" s="101">
        <f t="shared" si="2"/>
        <v>100</v>
      </c>
    </row>
    <row r="189" spans="1:6" ht="12.75">
      <c r="A189" s="11" t="s">
        <v>67</v>
      </c>
      <c r="B189" s="96" t="s">
        <v>177</v>
      </c>
      <c r="C189" s="56"/>
      <c r="D189" s="130">
        <v>433.18</v>
      </c>
      <c r="E189" s="91">
        <v>433.18</v>
      </c>
      <c r="F189" s="101">
        <f t="shared" si="2"/>
        <v>100</v>
      </c>
    </row>
    <row r="190" spans="1:6" ht="12.75" hidden="1">
      <c r="A190" s="11" t="s">
        <v>115</v>
      </c>
      <c r="B190" s="41"/>
      <c r="C190" s="56"/>
      <c r="D190" s="130">
        <v>0</v>
      </c>
      <c r="E190" s="91"/>
      <c r="F190" s="101" t="e">
        <f t="shared" si="2"/>
        <v>#DIV/0!</v>
      </c>
    </row>
    <row r="191" spans="1:6" ht="12.75" hidden="1">
      <c r="A191" s="11" t="s">
        <v>174</v>
      </c>
      <c r="B191" s="41">
        <v>33215</v>
      </c>
      <c r="C191" s="56"/>
      <c r="D191" s="130">
        <v>0</v>
      </c>
      <c r="E191" s="91"/>
      <c r="F191" s="101" t="e">
        <f t="shared" si="2"/>
        <v>#DIV/0!</v>
      </c>
    </row>
    <row r="192" spans="1:6" ht="12.75" hidden="1">
      <c r="A192" s="11" t="s">
        <v>175</v>
      </c>
      <c r="B192" s="41">
        <v>33457</v>
      </c>
      <c r="C192" s="56"/>
      <c r="D192" s="130">
        <v>0</v>
      </c>
      <c r="E192" s="91"/>
      <c r="F192" s="101" t="e">
        <f t="shared" si="2"/>
        <v>#DIV/0!</v>
      </c>
    </row>
    <row r="193" spans="1:6" ht="12.75" hidden="1">
      <c r="A193" s="27" t="s">
        <v>161</v>
      </c>
      <c r="B193" s="41">
        <v>33052</v>
      </c>
      <c r="C193" s="56"/>
      <c r="D193" s="130">
        <v>0</v>
      </c>
      <c r="E193" s="91"/>
      <c r="F193" s="101" t="e">
        <f t="shared" si="2"/>
        <v>#DIV/0!</v>
      </c>
    </row>
    <row r="194" spans="1:6" ht="12.75" hidden="1">
      <c r="A194" s="27" t="s">
        <v>230</v>
      </c>
      <c r="B194" s="41">
        <v>33076</v>
      </c>
      <c r="C194" s="56"/>
      <c r="D194" s="130">
        <v>0</v>
      </c>
      <c r="E194" s="91"/>
      <c r="F194" s="101" t="e">
        <f t="shared" si="2"/>
        <v>#DIV/0!</v>
      </c>
    </row>
    <row r="195" spans="1:6" ht="12.75" hidden="1">
      <c r="A195" s="27" t="s">
        <v>191</v>
      </c>
      <c r="B195" s="41">
        <v>33069</v>
      </c>
      <c r="C195" s="56"/>
      <c r="D195" s="130">
        <v>0</v>
      </c>
      <c r="E195" s="91"/>
      <c r="F195" s="101" t="e">
        <f t="shared" si="2"/>
        <v>#DIV/0!</v>
      </c>
    </row>
    <row r="196" spans="1:6" ht="12.75" hidden="1">
      <c r="A196" s="27" t="s">
        <v>221</v>
      </c>
      <c r="B196" s="41">
        <v>33070</v>
      </c>
      <c r="C196" s="56"/>
      <c r="D196" s="130">
        <v>0</v>
      </c>
      <c r="E196" s="91"/>
      <c r="F196" s="101" t="e">
        <f t="shared" si="2"/>
        <v>#DIV/0!</v>
      </c>
    </row>
    <row r="197" spans="1:6" ht="12.75" hidden="1">
      <c r="A197" s="11" t="s">
        <v>214</v>
      </c>
      <c r="B197" s="41">
        <v>33071</v>
      </c>
      <c r="C197" s="56"/>
      <c r="D197" s="130">
        <v>0</v>
      </c>
      <c r="E197" s="91"/>
      <c r="F197" s="101" t="e">
        <f t="shared" si="2"/>
        <v>#DIV/0!</v>
      </c>
    </row>
    <row r="198" spans="1:6" ht="12.75" hidden="1">
      <c r="A198" s="11" t="s">
        <v>162</v>
      </c>
      <c r="B198" s="41">
        <v>33050</v>
      </c>
      <c r="C198" s="56"/>
      <c r="D198" s="130">
        <v>0</v>
      </c>
      <c r="E198" s="91"/>
      <c r="F198" s="101" t="e">
        <f t="shared" si="2"/>
        <v>#DIV/0!</v>
      </c>
    </row>
    <row r="199" spans="1:6" ht="12.75" hidden="1">
      <c r="A199" s="11" t="s">
        <v>125</v>
      </c>
      <c r="B199" s="41">
        <v>33435</v>
      </c>
      <c r="C199" s="56"/>
      <c r="D199" s="130">
        <v>0</v>
      </c>
      <c r="E199" s="91"/>
      <c r="F199" s="101" t="e">
        <f t="shared" si="2"/>
        <v>#DIV/0!</v>
      </c>
    </row>
    <row r="200" spans="1:6" ht="12.75" hidden="1">
      <c r="A200" s="11" t="s">
        <v>179</v>
      </c>
      <c r="B200" s="41">
        <v>33049</v>
      </c>
      <c r="C200" s="56"/>
      <c r="D200" s="130">
        <v>0</v>
      </c>
      <c r="E200" s="91"/>
      <c r="F200" s="101" t="e">
        <f t="shared" si="2"/>
        <v>#DIV/0!</v>
      </c>
    </row>
    <row r="201" spans="1:6" ht="12.75" hidden="1">
      <c r="A201" s="11" t="s">
        <v>163</v>
      </c>
      <c r="B201" s="41">
        <v>33044</v>
      </c>
      <c r="C201" s="56"/>
      <c r="D201" s="130">
        <v>0</v>
      </c>
      <c r="E201" s="91"/>
      <c r="F201" s="101" t="e">
        <f t="shared" si="2"/>
        <v>#DIV/0!</v>
      </c>
    </row>
    <row r="202" spans="1:6" ht="12.75" hidden="1">
      <c r="A202" s="11" t="s">
        <v>166</v>
      </c>
      <c r="B202" s="41">
        <v>33024</v>
      </c>
      <c r="C202" s="56"/>
      <c r="D202" s="130">
        <v>0</v>
      </c>
      <c r="E202" s="91"/>
      <c r="F202" s="101" t="e">
        <f t="shared" si="2"/>
        <v>#DIV/0!</v>
      </c>
    </row>
    <row r="203" spans="1:6" ht="12.75" hidden="1">
      <c r="A203" s="27" t="s">
        <v>130</v>
      </c>
      <c r="B203" s="41">
        <v>33018</v>
      </c>
      <c r="C203" s="56"/>
      <c r="D203" s="130">
        <v>0</v>
      </c>
      <c r="E203" s="91"/>
      <c r="F203" s="101" t="e">
        <f t="shared" si="2"/>
        <v>#DIV/0!</v>
      </c>
    </row>
    <row r="204" spans="1:6" ht="12.75">
      <c r="A204" s="11" t="s">
        <v>307</v>
      </c>
      <c r="B204" s="41">
        <v>33083</v>
      </c>
      <c r="C204" s="56"/>
      <c r="D204" s="130">
        <v>30.399999999999977</v>
      </c>
      <c r="E204" s="91">
        <v>30.4</v>
      </c>
      <c r="F204" s="101">
        <f aca="true" t="shared" si="3" ref="F204:F265">E204/D204*100</f>
        <v>100.00000000000007</v>
      </c>
    </row>
    <row r="205" spans="1:6" ht="12.75">
      <c r="A205" s="27" t="s">
        <v>147</v>
      </c>
      <c r="B205" s="41">
        <v>33160</v>
      </c>
      <c r="C205" s="56"/>
      <c r="D205" s="130">
        <v>179.17</v>
      </c>
      <c r="E205" s="91">
        <v>179.17</v>
      </c>
      <c r="F205" s="101">
        <f t="shared" si="3"/>
        <v>100</v>
      </c>
    </row>
    <row r="206" spans="1:6" ht="12.75">
      <c r="A206" s="27" t="s">
        <v>305</v>
      </c>
      <c r="B206" s="41">
        <v>33087</v>
      </c>
      <c r="C206" s="56"/>
      <c r="D206" s="130">
        <v>13697.99</v>
      </c>
      <c r="E206" s="91">
        <v>13697.99</v>
      </c>
      <c r="F206" s="101">
        <f t="shared" si="3"/>
        <v>100</v>
      </c>
    </row>
    <row r="207" spans="1:6" ht="12.75">
      <c r="A207" s="27" t="s">
        <v>314</v>
      </c>
      <c r="B207" s="41">
        <v>33087</v>
      </c>
      <c r="C207" s="56"/>
      <c r="D207" s="130">
        <v>32526</v>
      </c>
      <c r="E207" s="91">
        <v>32526</v>
      </c>
      <c r="F207" s="101">
        <f t="shared" si="3"/>
        <v>100</v>
      </c>
    </row>
    <row r="208" spans="1:6" ht="12.75">
      <c r="A208" s="27" t="s">
        <v>294</v>
      </c>
      <c r="B208" s="41">
        <v>33086</v>
      </c>
      <c r="C208" s="56"/>
      <c r="D208" s="130">
        <v>25651.120000000003</v>
      </c>
      <c r="E208" s="91">
        <v>25651.12</v>
      </c>
      <c r="F208" s="101">
        <f t="shared" si="3"/>
        <v>99.99999999999999</v>
      </c>
    </row>
    <row r="209" spans="1:6" ht="12.75">
      <c r="A209" s="27" t="s">
        <v>306</v>
      </c>
      <c r="B209" s="41">
        <v>33088</v>
      </c>
      <c r="C209" s="56"/>
      <c r="D209" s="130">
        <v>21637.68</v>
      </c>
      <c r="E209" s="91">
        <v>21637.68</v>
      </c>
      <c r="F209" s="101">
        <f t="shared" si="3"/>
        <v>100</v>
      </c>
    </row>
    <row r="210" spans="1:6" ht="12.75" hidden="1">
      <c r="A210" s="27" t="s">
        <v>349</v>
      </c>
      <c r="B210" s="41">
        <v>33090</v>
      </c>
      <c r="C210" s="56"/>
      <c r="D210" s="130">
        <v>0</v>
      </c>
      <c r="E210" s="91"/>
      <c r="F210" s="101" t="e">
        <f t="shared" si="3"/>
        <v>#DIV/0!</v>
      </c>
    </row>
    <row r="211" spans="1:6" ht="12.75">
      <c r="A211" s="27" t="s">
        <v>343</v>
      </c>
      <c r="B211" s="41">
        <v>33092</v>
      </c>
      <c r="C211" s="56"/>
      <c r="D211" s="130">
        <v>16925.85</v>
      </c>
      <c r="E211" s="91">
        <v>16925.85</v>
      </c>
      <c r="F211" s="101">
        <f t="shared" si="3"/>
        <v>100</v>
      </c>
    </row>
    <row r="212" spans="1:6" ht="13.5" thickBot="1">
      <c r="A212" s="151" t="s">
        <v>350</v>
      </c>
      <c r="B212" s="149">
        <v>33093</v>
      </c>
      <c r="C212" s="150"/>
      <c r="D212" s="146">
        <v>85</v>
      </c>
      <c r="E212" s="95">
        <v>85</v>
      </c>
      <c r="F212" s="111">
        <f t="shared" si="3"/>
        <v>100</v>
      </c>
    </row>
    <row r="213" spans="1:6" ht="12.75" hidden="1">
      <c r="A213" s="11" t="s">
        <v>68</v>
      </c>
      <c r="B213" s="41">
        <v>33025</v>
      </c>
      <c r="C213" s="56"/>
      <c r="D213" s="130">
        <v>0</v>
      </c>
      <c r="E213" s="91"/>
      <c r="F213" s="101" t="e">
        <f t="shared" si="3"/>
        <v>#DIV/0!</v>
      </c>
    </row>
    <row r="214" spans="1:6" ht="12.75" hidden="1">
      <c r="A214" s="11" t="s">
        <v>136</v>
      </c>
      <c r="B214" s="41">
        <v>33038</v>
      </c>
      <c r="C214" s="56"/>
      <c r="D214" s="130">
        <v>0</v>
      </c>
      <c r="E214" s="91"/>
      <c r="F214" s="101" t="e">
        <f t="shared" si="3"/>
        <v>#DIV/0!</v>
      </c>
    </row>
    <row r="215" spans="1:6" ht="12.75">
      <c r="A215" s="11" t="s">
        <v>337</v>
      </c>
      <c r="B215" s="41">
        <v>33339</v>
      </c>
      <c r="C215" s="56"/>
      <c r="D215" s="130">
        <v>51</v>
      </c>
      <c r="E215" s="91">
        <v>51</v>
      </c>
      <c r="F215" s="101">
        <f t="shared" si="3"/>
        <v>100</v>
      </c>
    </row>
    <row r="216" spans="1:6" ht="12.75">
      <c r="A216" s="11" t="s">
        <v>309</v>
      </c>
      <c r="B216" s="41">
        <v>13305</v>
      </c>
      <c r="C216" s="56"/>
      <c r="D216" s="130">
        <v>8929.76</v>
      </c>
      <c r="E216" s="91">
        <v>8929.76</v>
      </c>
      <c r="F216" s="101">
        <f t="shared" si="3"/>
        <v>100</v>
      </c>
    </row>
    <row r="217" spans="1:6" ht="12.75">
      <c r="A217" s="11" t="s">
        <v>327</v>
      </c>
      <c r="B217" s="41">
        <v>29031</v>
      </c>
      <c r="C217" s="56"/>
      <c r="D217" s="130">
        <v>420.75</v>
      </c>
      <c r="E217" s="91">
        <v>420.75</v>
      </c>
      <c r="F217" s="101">
        <f t="shared" si="3"/>
        <v>100</v>
      </c>
    </row>
    <row r="218" spans="1:6" ht="12.75" hidden="1">
      <c r="A218" s="11" t="s">
        <v>231</v>
      </c>
      <c r="B218" s="41">
        <v>33063</v>
      </c>
      <c r="C218" s="56"/>
      <c r="D218" s="130">
        <v>0</v>
      </c>
      <c r="E218" s="91"/>
      <c r="F218" s="101" t="e">
        <f t="shared" si="3"/>
        <v>#DIV/0!</v>
      </c>
    </row>
    <row r="219" spans="1:6" ht="12.75" hidden="1">
      <c r="A219" s="11" t="s">
        <v>225</v>
      </c>
      <c r="B219" s="96" t="s">
        <v>226</v>
      </c>
      <c r="C219" s="56"/>
      <c r="D219" s="130">
        <v>0</v>
      </c>
      <c r="E219" s="91"/>
      <c r="F219" s="101" t="e">
        <f t="shared" si="3"/>
        <v>#DIV/0!</v>
      </c>
    </row>
    <row r="220" spans="1:6" ht="12.75">
      <c r="A220" s="11" t="s">
        <v>276</v>
      </c>
      <c r="B220" s="96" t="s">
        <v>226</v>
      </c>
      <c r="C220" s="56"/>
      <c r="D220" s="130">
        <v>403.17</v>
      </c>
      <c r="E220" s="91">
        <v>403.17</v>
      </c>
      <c r="F220" s="101">
        <f t="shared" si="3"/>
        <v>100</v>
      </c>
    </row>
    <row r="221" spans="1:6" ht="12.75">
      <c r="A221" s="11" t="s">
        <v>341</v>
      </c>
      <c r="B221" s="90" t="s">
        <v>342</v>
      </c>
      <c r="C221" s="56"/>
      <c r="D221" s="130">
        <v>771.4300000000001</v>
      </c>
      <c r="E221" s="91">
        <v>771.43</v>
      </c>
      <c r="F221" s="101">
        <f t="shared" si="3"/>
        <v>99.99999999999999</v>
      </c>
    </row>
    <row r="222" spans="1:6" ht="12.75">
      <c r="A222" s="11" t="s">
        <v>249</v>
      </c>
      <c r="B222" s="41">
        <v>2054</v>
      </c>
      <c r="C222" s="56"/>
      <c r="D222" s="130">
        <f>976.13+2962.92</f>
        <v>3939.05</v>
      </c>
      <c r="E222" s="91">
        <v>386.88</v>
      </c>
      <c r="F222" s="101">
        <f t="shared" si="3"/>
        <v>9.821657506251507</v>
      </c>
    </row>
    <row r="223" spans="1:6" ht="12.75">
      <c r="A223" s="11" t="s">
        <v>317</v>
      </c>
      <c r="B223" s="41">
        <v>2075</v>
      </c>
      <c r="C223" s="56"/>
      <c r="D223" s="130">
        <v>4928.71</v>
      </c>
      <c r="E223" s="91">
        <v>2499.37</v>
      </c>
      <c r="F223" s="101">
        <f t="shared" si="3"/>
        <v>50.71042930097327</v>
      </c>
    </row>
    <row r="224" spans="1:6" ht="12.75">
      <c r="A224" s="11" t="s">
        <v>324</v>
      </c>
      <c r="B224" s="41"/>
      <c r="C224" s="56"/>
      <c r="D224" s="130">
        <f>58101.58+14775.7</f>
        <v>72877.28</v>
      </c>
      <c r="E224" s="91">
        <v>53967.99</v>
      </c>
      <c r="F224" s="101">
        <f t="shared" si="3"/>
        <v>74.05324402886606</v>
      </c>
    </row>
    <row r="225" spans="1:6" ht="12.75">
      <c r="A225" s="11" t="s">
        <v>311</v>
      </c>
      <c r="B225" s="41">
        <v>17051</v>
      </c>
      <c r="C225" s="56"/>
      <c r="D225" s="130">
        <v>93.92</v>
      </c>
      <c r="E225" s="91">
        <v>93.92</v>
      </c>
      <c r="F225" s="101">
        <f t="shared" si="3"/>
        <v>100</v>
      </c>
    </row>
    <row r="226" spans="1:6" ht="12.75">
      <c r="A226" s="11" t="s">
        <v>62</v>
      </c>
      <c r="B226" s="64" t="s">
        <v>223</v>
      </c>
      <c r="C226" s="56">
        <v>6820</v>
      </c>
      <c r="D226" s="130">
        <v>62167.24</v>
      </c>
      <c r="E226" s="91">
        <v>29323.84</v>
      </c>
      <c r="F226" s="101">
        <f t="shared" si="3"/>
        <v>47.16928079805377</v>
      </c>
    </row>
    <row r="227" spans="1:6" ht="12.75">
      <c r="A227" s="11" t="s">
        <v>38</v>
      </c>
      <c r="B227" s="41"/>
      <c r="C227" s="56">
        <v>53295.41</v>
      </c>
      <c r="D227" s="130">
        <v>37846.67000000001</v>
      </c>
      <c r="E227" s="91">
        <v>26477.85</v>
      </c>
      <c r="F227" s="101">
        <f t="shared" si="3"/>
        <v>69.96084463970011</v>
      </c>
    </row>
    <row r="228" spans="1:6" ht="12.75">
      <c r="A228" s="14" t="s">
        <v>40</v>
      </c>
      <c r="B228" s="45"/>
      <c r="C228" s="118">
        <f>SUM(C230:C238)</f>
        <v>740</v>
      </c>
      <c r="D228" s="135">
        <f>SUM(D230:D238)</f>
        <v>29721.58</v>
      </c>
      <c r="E228" s="75">
        <f>SUM(E230:E238)</f>
        <v>22609.59</v>
      </c>
      <c r="F228" s="104">
        <f t="shared" si="3"/>
        <v>76.07129230680198</v>
      </c>
    </row>
    <row r="229" spans="1:6" ht="12.75">
      <c r="A229" s="9" t="s">
        <v>13</v>
      </c>
      <c r="B229" s="41"/>
      <c r="C229" s="56"/>
      <c r="D229" s="130"/>
      <c r="E229" s="91"/>
      <c r="F229" s="101"/>
    </row>
    <row r="230" spans="1:6" ht="12.75">
      <c r="A230" s="11" t="s">
        <v>69</v>
      </c>
      <c r="B230" s="41"/>
      <c r="C230" s="56">
        <v>740</v>
      </c>
      <c r="D230" s="130">
        <v>7144.6900000000005</v>
      </c>
      <c r="E230" s="91">
        <v>7144.69</v>
      </c>
      <c r="F230" s="101">
        <f t="shared" si="3"/>
        <v>99.99999999999999</v>
      </c>
    </row>
    <row r="231" spans="1:6" ht="12.75" hidden="1">
      <c r="A231" s="11" t="s">
        <v>225</v>
      </c>
      <c r="B231" s="41" t="s">
        <v>227</v>
      </c>
      <c r="C231" s="56"/>
      <c r="D231" s="130">
        <v>0</v>
      </c>
      <c r="E231" s="91"/>
      <c r="F231" s="101" t="e">
        <f t="shared" si="3"/>
        <v>#DIV/0!</v>
      </c>
    </row>
    <row r="232" spans="1:6" ht="12.75" hidden="1">
      <c r="A232" s="11" t="s">
        <v>287</v>
      </c>
      <c r="B232" s="41"/>
      <c r="C232" s="56"/>
      <c r="D232" s="130"/>
      <c r="E232" s="91"/>
      <c r="F232" s="101" t="e">
        <f t="shared" si="3"/>
        <v>#DIV/0!</v>
      </c>
    </row>
    <row r="233" spans="1:6" ht="12.75">
      <c r="A233" s="11" t="s">
        <v>324</v>
      </c>
      <c r="B233" s="41">
        <v>2081</v>
      </c>
      <c r="C233" s="56"/>
      <c r="D233" s="130">
        <f>1045+4004.56</f>
        <v>5049.5599999999995</v>
      </c>
      <c r="E233" s="91">
        <v>3130.92</v>
      </c>
      <c r="F233" s="101">
        <f t="shared" si="3"/>
        <v>62.00381815445307</v>
      </c>
    </row>
    <row r="234" spans="1:6" ht="12.75">
      <c r="A234" s="11" t="s">
        <v>367</v>
      </c>
      <c r="B234" s="41">
        <v>29501</v>
      </c>
      <c r="C234" s="56"/>
      <c r="D234" s="130">
        <v>5505.2</v>
      </c>
      <c r="E234" s="91">
        <v>5505.2</v>
      </c>
      <c r="F234" s="101">
        <f t="shared" si="3"/>
        <v>100</v>
      </c>
    </row>
    <row r="235" spans="1:6" ht="12.75" hidden="1">
      <c r="A235" s="11" t="s">
        <v>54</v>
      </c>
      <c r="B235" s="41"/>
      <c r="C235" s="56"/>
      <c r="D235" s="130">
        <v>0</v>
      </c>
      <c r="E235" s="91"/>
      <c r="F235" s="101" t="e">
        <f t="shared" si="3"/>
        <v>#DIV/0!</v>
      </c>
    </row>
    <row r="236" spans="1:6" ht="12.75" hidden="1">
      <c r="A236" s="11" t="s">
        <v>70</v>
      </c>
      <c r="B236" s="41"/>
      <c r="C236" s="56"/>
      <c r="D236" s="130">
        <v>0</v>
      </c>
      <c r="E236" s="91"/>
      <c r="F236" s="101" t="e">
        <f t="shared" si="3"/>
        <v>#DIV/0!</v>
      </c>
    </row>
    <row r="237" spans="1:6" ht="12.75" hidden="1">
      <c r="A237" s="11" t="s">
        <v>41</v>
      </c>
      <c r="B237" s="41"/>
      <c r="C237" s="56"/>
      <c r="D237" s="130">
        <v>0</v>
      </c>
      <c r="E237" s="91"/>
      <c r="F237" s="101" t="e">
        <f t="shared" si="3"/>
        <v>#DIV/0!</v>
      </c>
    </row>
    <row r="238" spans="1:6" ht="12.75">
      <c r="A238" s="17" t="s">
        <v>62</v>
      </c>
      <c r="B238" s="44"/>
      <c r="C238" s="119"/>
      <c r="D238" s="136">
        <v>12022.130000000001</v>
      </c>
      <c r="E238" s="93">
        <v>6828.78</v>
      </c>
      <c r="F238" s="106">
        <f t="shared" si="3"/>
        <v>56.801748109528006</v>
      </c>
    </row>
    <row r="239" spans="1:6" ht="12.75">
      <c r="A239" s="4" t="s">
        <v>71</v>
      </c>
      <c r="B239" s="45"/>
      <c r="C239" s="115">
        <f>C240+C252</f>
        <v>675790.6</v>
      </c>
      <c r="D239" s="129">
        <f>D240+D252</f>
        <v>782948.65</v>
      </c>
      <c r="E239" s="70">
        <f>E240+E252</f>
        <v>685990.75</v>
      </c>
      <c r="F239" s="104">
        <f t="shared" si="3"/>
        <v>87.61631430107198</v>
      </c>
    </row>
    <row r="240" spans="1:6" ht="12.75">
      <c r="A240" s="13" t="s">
        <v>36</v>
      </c>
      <c r="B240" s="45"/>
      <c r="C240" s="87">
        <f>SUM(C242:C251)</f>
        <v>675790.6</v>
      </c>
      <c r="D240" s="134">
        <f>SUM(D242:D251)</f>
        <v>711048.67</v>
      </c>
      <c r="E240" s="74">
        <f>SUM(E242:E251)</f>
        <v>614090.77</v>
      </c>
      <c r="F240" s="104">
        <f t="shared" si="3"/>
        <v>86.36409797377162</v>
      </c>
    </row>
    <row r="241" spans="1:6" ht="12.75">
      <c r="A241" s="9" t="s">
        <v>13</v>
      </c>
      <c r="B241" s="41"/>
      <c r="C241" s="56"/>
      <c r="D241" s="130"/>
      <c r="E241" s="91"/>
      <c r="F241" s="101"/>
    </row>
    <row r="242" spans="1:6" ht="12.75">
      <c r="A242" s="6" t="s">
        <v>59</v>
      </c>
      <c r="B242" s="41"/>
      <c r="C242" s="56">
        <v>336314.6</v>
      </c>
      <c r="D242" s="130">
        <v>320152.56</v>
      </c>
      <c r="E242" s="91">
        <v>320152.56</v>
      </c>
      <c r="F242" s="101">
        <f t="shared" si="3"/>
        <v>100</v>
      </c>
    </row>
    <row r="243" spans="1:6" ht="12.75" hidden="1">
      <c r="A243" s="42" t="s">
        <v>172</v>
      </c>
      <c r="B243" s="41"/>
      <c r="C243" s="56"/>
      <c r="D243" s="130"/>
      <c r="E243" s="91"/>
      <c r="F243" s="101" t="e">
        <f t="shared" si="3"/>
        <v>#DIV/0!</v>
      </c>
    </row>
    <row r="244" spans="1:6" ht="12.75">
      <c r="A244" s="11" t="s">
        <v>50</v>
      </c>
      <c r="B244" s="41"/>
      <c r="C244" s="56">
        <v>231476</v>
      </c>
      <c r="D244" s="130">
        <v>262943.17000000004</v>
      </c>
      <c r="E244" s="91">
        <v>262943.17</v>
      </c>
      <c r="F244" s="101">
        <f t="shared" si="3"/>
        <v>99.99999999999997</v>
      </c>
    </row>
    <row r="245" spans="1:6" ht="12.75" hidden="1">
      <c r="A245" s="11" t="s">
        <v>142</v>
      </c>
      <c r="B245" s="41"/>
      <c r="C245" s="56">
        <v>0</v>
      </c>
      <c r="D245" s="130"/>
      <c r="E245" s="91"/>
      <c r="F245" s="101" t="e">
        <f t="shared" si="3"/>
        <v>#DIV/0!</v>
      </c>
    </row>
    <row r="246" spans="1:6" ht="12.75">
      <c r="A246" s="11" t="s">
        <v>38</v>
      </c>
      <c r="B246" s="41"/>
      <c r="C246" s="120">
        <v>108000</v>
      </c>
      <c r="D246" s="130">
        <v>122045.64000000001</v>
      </c>
      <c r="E246" s="91">
        <v>25087.74</v>
      </c>
      <c r="F246" s="101">
        <f t="shared" si="3"/>
        <v>20.556031333851827</v>
      </c>
    </row>
    <row r="247" spans="1:6" ht="12.75">
      <c r="A247" s="11" t="s">
        <v>63</v>
      </c>
      <c r="B247" s="41"/>
      <c r="C247" s="120"/>
      <c r="D247" s="130">
        <v>302.5</v>
      </c>
      <c r="E247" s="91">
        <v>302.5</v>
      </c>
      <c r="F247" s="101">
        <f t="shared" si="3"/>
        <v>100</v>
      </c>
    </row>
    <row r="248" spans="1:6" ht="12.75">
      <c r="A248" s="27" t="s">
        <v>325</v>
      </c>
      <c r="B248" s="41">
        <v>35028</v>
      </c>
      <c r="C248" s="120"/>
      <c r="D248" s="130">
        <v>180</v>
      </c>
      <c r="E248" s="91">
        <v>180</v>
      </c>
      <c r="F248" s="101">
        <f t="shared" si="3"/>
        <v>100</v>
      </c>
    </row>
    <row r="249" spans="1:6" ht="12.75">
      <c r="A249" s="11" t="s">
        <v>232</v>
      </c>
      <c r="B249" s="41">
        <v>35018</v>
      </c>
      <c r="C249" s="120"/>
      <c r="D249" s="130">
        <v>5424.8</v>
      </c>
      <c r="E249" s="91">
        <v>5424.8</v>
      </c>
      <c r="F249" s="101">
        <f t="shared" si="3"/>
        <v>100</v>
      </c>
    </row>
    <row r="250" spans="1:6" ht="12.75" hidden="1">
      <c r="A250" s="11" t="s">
        <v>259</v>
      </c>
      <c r="B250" s="41"/>
      <c r="C250" s="120"/>
      <c r="D250" s="130"/>
      <c r="E250" s="91"/>
      <c r="F250" s="101" t="e">
        <f t="shared" si="3"/>
        <v>#DIV/0!</v>
      </c>
    </row>
    <row r="251" spans="1:6" ht="12.75" hidden="1">
      <c r="A251" s="11" t="s">
        <v>72</v>
      </c>
      <c r="B251" s="41"/>
      <c r="C251" s="56"/>
      <c r="D251" s="130"/>
      <c r="E251" s="91"/>
      <c r="F251" s="101" t="e">
        <f t="shared" si="3"/>
        <v>#DIV/0!</v>
      </c>
    </row>
    <row r="252" spans="1:6" ht="12.75">
      <c r="A252" s="13" t="s">
        <v>40</v>
      </c>
      <c r="B252" s="45"/>
      <c r="C252" s="87">
        <f>SUM(C254:C258)</f>
        <v>0</v>
      </c>
      <c r="D252" s="134">
        <f>SUM(D254:D258)</f>
        <v>71899.98</v>
      </c>
      <c r="E252" s="74">
        <f>SUM(E254:E258)</f>
        <v>71899.98</v>
      </c>
      <c r="F252" s="104">
        <f t="shared" si="3"/>
        <v>100</v>
      </c>
    </row>
    <row r="253" spans="1:6" ht="12.75">
      <c r="A253" s="9" t="s">
        <v>13</v>
      </c>
      <c r="B253" s="41"/>
      <c r="C253" s="56"/>
      <c r="D253" s="130"/>
      <c r="E253" s="91"/>
      <c r="F253" s="101"/>
    </row>
    <row r="254" spans="1:6" ht="12.75" hidden="1">
      <c r="A254" s="11" t="s">
        <v>41</v>
      </c>
      <c r="B254" s="41"/>
      <c r="C254" s="56">
        <v>0</v>
      </c>
      <c r="D254" s="130"/>
      <c r="E254" s="91"/>
      <c r="F254" s="101" t="e">
        <f t="shared" si="3"/>
        <v>#DIV/0!</v>
      </c>
    </row>
    <row r="255" spans="1:6" ht="12.75">
      <c r="A255" s="11" t="s">
        <v>201</v>
      </c>
      <c r="B255" s="41"/>
      <c r="C255" s="56"/>
      <c r="D255" s="130">
        <v>29808.489999999998</v>
      </c>
      <c r="E255" s="91">
        <v>29808.49</v>
      </c>
      <c r="F255" s="101">
        <f t="shared" si="3"/>
        <v>100.00000000000003</v>
      </c>
    </row>
    <row r="256" spans="1:6" ht="12.75">
      <c r="A256" s="17" t="s">
        <v>69</v>
      </c>
      <c r="B256" s="44"/>
      <c r="C256" s="119"/>
      <c r="D256" s="136">
        <v>42091.49</v>
      </c>
      <c r="E256" s="93">
        <v>42091.49</v>
      </c>
      <c r="F256" s="106">
        <f t="shared" si="3"/>
        <v>100</v>
      </c>
    </row>
    <row r="257" spans="1:6" ht="12.75" hidden="1">
      <c r="A257" s="11" t="s">
        <v>176</v>
      </c>
      <c r="B257" s="41"/>
      <c r="C257" s="56"/>
      <c r="D257" s="136"/>
      <c r="E257" s="93"/>
      <c r="F257" s="101" t="e">
        <f t="shared" si="3"/>
        <v>#DIV/0!</v>
      </c>
    </row>
    <row r="258" spans="1:6" ht="12.75" hidden="1">
      <c r="A258" s="10" t="s">
        <v>63</v>
      </c>
      <c r="B258" s="44"/>
      <c r="C258" s="119"/>
      <c r="D258" s="136"/>
      <c r="E258" s="93"/>
      <c r="F258" s="101" t="e">
        <f t="shared" si="3"/>
        <v>#DIV/0!</v>
      </c>
    </row>
    <row r="259" spans="1:6" ht="12.75">
      <c r="A259" s="18" t="s">
        <v>265</v>
      </c>
      <c r="B259" s="46"/>
      <c r="C259" s="116">
        <f>C260+C279</f>
        <v>262309.5</v>
      </c>
      <c r="D259" s="132">
        <f>D260+D279</f>
        <v>316220.31999999995</v>
      </c>
      <c r="E259" s="72">
        <f>E260+E279</f>
        <v>307092.68</v>
      </c>
      <c r="F259" s="104">
        <f t="shared" si="3"/>
        <v>97.11351882763259</v>
      </c>
    </row>
    <row r="260" spans="1:6" ht="12.75">
      <c r="A260" s="13" t="s">
        <v>36</v>
      </c>
      <c r="B260" s="45"/>
      <c r="C260" s="87">
        <f>SUM(C262:C278)</f>
        <v>259459.5</v>
      </c>
      <c r="D260" s="134">
        <f>SUM(D262:D278)</f>
        <v>305794.72</v>
      </c>
      <c r="E260" s="74">
        <f>SUM(E262:E278)</f>
        <v>299221.62</v>
      </c>
      <c r="F260" s="104">
        <f t="shared" si="3"/>
        <v>97.85048610388041</v>
      </c>
    </row>
    <row r="261" spans="1:6" ht="12.75">
      <c r="A261" s="9" t="s">
        <v>13</v>
      </c>
      <c r="B261" s="41"/>
      <c r="C261" s="56"/>
      <c r="D261" s="130"/>
      <c r="E261" s="91"/>
      <c r="F261" s="101"/>
    </row>
    <row r="262" spans="1:6" ht="12.75">
      <c r="A262" s="11" t="s">
        <v>59</v>
      </c>
      <c r="B262" s="41"/>
      <c r="C262" s="56">
        <v>214799.6</v>
      </c>
      <c r="D262" s="130">
        <v>246816.15000000002</v>
      </c>
      <c r="E262" s="91">
        <v>246816.15</v>
      </c>
      <c r="F262" s="101">
        <f t="shared" si="3"/>
        <v>99.99999999999999</v>
      </c>
    </row>
    <row r="263" spans="1:6" ht="12.75">
      <c r="A263" s="11" t="s">
        <v>38</v>
      </c>
      <c r="B263" s="41"/>
      <c r="C263" s="56">
        <v>41051.6</v>
      </c>
      <c r="D263" s="130">
        <v>38863.59</v>
      </c>
      <c r="E263" s="91">
        <v>34876.11</v>
      </c>
      <c r="F263" s="101">
        <f t="shared" si="3"/>
        <v>89.73980530362738</v>
      </c>
    </row>
    <row r="264" spans="1:6" ht="12.75">
      <c r="A264" s="11" t="s">
        <v>110</v>
      </c>
      <c r="B264" s="41"/>
      <c r="C264" s="56">
        <v>3608.3</v>
      </c>
      <c r="D264" s="130">
        <v>3729</v>
      </c>
      <c r="E264" s="91">
        <v>3729</v>
      </c>
      <c r="F264" s="101">
        <f t="shared" si="3"/>
        <v>100</v>
      </c>
    </row>
    <row r="265" spans="1:6" ht="12.75">
      <c r="A265" s="11" t="s">
        <v>51</v>
      </c>
      <c r="B265" s="41"/>
      <c r="C265" s="56"/>
      <c r="D265" s="130">
        <v>8068.330000000001</v>
      </c>
      <c r="E265" s="91">
        <v>8068.33</v>
      </c>
      <c r="F265" s="101">
        <f t="shared" si="3"/>
        <v>99.99999999999999</v>
      </c>
    </row>
    <row r="266" spans="1:6" ht="12.75">
      <c r="A266" s="11" t="s">
        <v>73</v>
      </c>
      <c r="B266" s="41">
        <v>34070</v>
      </c>
      <c r="C266" s="56"/>
      <c r="D266" s="130">
        <v>1800</v>
      </c>
      <c r="E266" s="91">
        <v>1800</v>
      </c>
      <c r="F266" s="101">
        <f aca="true" t="shared" si="4" ref="F266:F329">E266/D266*100</f>
        <v>100</v>
      </c>
    </row>
    <row r="267" spans="1:6" ht="12.75">
      <c r="A267" s="11" t="s">
        <v>322</v>
      </c>
      <c r="B267" s="41">
        <v>34017</v>
      </c>
      <c r="C267" s="56"/>
      <c r="D267" s="130">
        <v>162.5</v>
      </c>
      <c r="E267" s="91">
        <v>162.5</v>
      </c>
      <c r="F267" s="101">
        <f t="shared" si="4"/>
        <v>100</v>
      </c>
    </row>
    <row r="268" spans="1:6" ht="12.75">
      <c r="A268" s="11" t="s">
        <v>323</v>
      </c>
      <c r="B268" s="41">
        <v>34019</v>
      </c>
      <c r="C268" s="56"/>
      <c r="D268" s="130">
        <v>84.16</v>
      </c>
      <c r="E268" s="91">
        <v>84.16</v>
      </c>
      <c r="F268" s="101">
        <f t="shared" si="4"/>
        <v>100</v>
      </c>
    </row>
    <row r="269" spans="1:6" ht="12.75">
      <c r="A269" s="11" t="s">
        <v>346</v>
      </c>
      <c r="B269" s="41">
        <v>34031</v>
      </c>
      <c r="C269" s="56"/>
      <c r="D269" s="130">
        <v>418</v>
      </c>
      <c r="E269" s="91">
        <v>418</v>
      </c>
      <c r="F269" s="101">
        <f t="shared" si="4"/>
        <v>100</v>
      </c>
    </row>
    <row r="270" spans="1:6" ht="12.75">
      <c r="A270" s="11" t="s">
        <v>356</v>
      </c>
      <c r="B270" s="41">
        <v>34033</v>
      </c>
      <c r="C270" s="56"/>
      <c r="D270" s="130">
        <v>270.46</v>
      </c>
      <c r="E270" s="91">
        <v>270.46</v>
      </c>
      <c r="F270" s="101">
        <f t="shared" si="4"/>
        <v>100</v>
      </c>
    </row>
    <row r="271" spans="1:6" ht="12.75">
      <c r="A271" s="11" t="s">
        <v>74</v>
      </c>
      <c r="B271" s="41">
        <v>34053</v>
      </c>
      <c r="C271" s="56"/>
      <c r="D271" s="130">
        <v>414.73</v>
      </c>
      <c r="E271" s="91">
        <v>414.73</v>
      </c>
      <c r="F271" s="101">
        <f t="shared" si="4"/>
        <v>100</v>
      </c>
    </row>
    <row r="272" spans="1:6" ht="12.75">
      <c r="A272" s="11" t="s">
        <v>328</v>
      </c>
      <c r="B272" s="41">
        <v>34021</v>
      </c>
      <c r="C272" s="56"/>
      <c r="D272" s="130">
        <v>200</v>
      </c>
      <c r="E272" s="91">
        <v>200</v>
      </c>
      <c r="F272" s="101">
        <f t="shared" si="4"/>
        <v>100</v>
      </c>
    </row>
    <row r="273" spans="1:6" ht="12.75">
      <c r="A273" s="11" t="s">
        <v>344</v>
      </c>
      <c r="B273" s="41">
        <v>34033</v>
      </c>
      <c r="C273" s="56"/>
      <c r="D273" s="130">
        <v>32.02</v>
      </c>
      <c r="E273" s="91">
        <v>32.02</v>
      </c>
      <c r="F273" s="101">
        <f t="shared" si="4"/>
        <v>100</v>
      </c>
    </row>
    <row r="274" spans="1:6" ht="12.75">
      <c r="A274" s="11" t="s">
        <v>348</v>
      </c>
      <c r="B274" s="41"/>
      <c r="C274" s="56"/>
      <c r="D274" s="130">
        <v>388.6</v>
      </c>
      <c r="E274" s="91">
        <v>388.6</v>
      </c>
      <c r="F274" s="101">
        <f t="shared" si="4"/>
        <v>100</v>
      </c>
    </row>
    <row r="275" spans="1:6" ht="12.75">
      <c r="A275" s="11" t="s">
        <v>339</v>
      </c>
      <c r="B275" s="41" t="s">
        <v>340</v>
      </c>
      <c r="C275" s="56"/>
      <c r="D275" s="130">
        <v>219.17</v>
      </c>
      <c r="E275" s="91"/>
      <c r="F275" s="101">
        <f t="shared" si="4"/>
        <v>0</v>
      </c>
    </row>
    <row r="276" spans="1:6" ht="12.75">
      <c r="A276" s="11" t="s">
        <v>334</v>
      </c>
      <c r="B276" s="41"/>
      <c r="C276" s="56"/>
      <c r="D276" s="130">
        <v>2069.2000000000003</v>
      </c>
      <c r="E276" s="91">
        <v>645.44</v>
      </c>
      <c r="F276" s="101">
        <f t="shared" si="4"/>
        <v>31.19273149043108</v>
      </c>
    </row>
    <row r="277" spans="1:6" ht="12.75">
      <c r="A277" s="11" t="s">
        <v>231</v>
      </c>
      <c r="B277" s="41"/>
      <c r="C277" s="56"/>
      <c r="D277" s="130">
        <v>425.46</v>
      </c>
      <c r="E277" s="91">
        <v>425.46</v>
      </c>
      <c r="F277" s="101">
        <f t="shared" si="4"/>
        <v>100</v>
      </c>
    </row>
    <row r="278" spans="1:6" ht="12.75">
      <c r="A278" s="11" t="s">
        <v>63</v>
      </c>
      <c r="B278" s="41"/>
      <c r="C278" s="56"/>
      <c r="D278" s="130">
        <v>1833.3500000000001</v>
      </c>
      <c r="E278" s="91">
        <v>890.66</v>
      </c>
      <c r="F278" s="101">
        <f t="shared" si="4"/>
        <v>48.58101289988272</v>
      </c>
    </row>
    <row r="279" spans="1:6" ht="12.75">
      <c r="A279" s="13" t="s">
        <v>40</v>
      </c>
      <c r="B279" s="45"/>
      <c r="C279" s="87">
        <f>SUM(C281:C286)</f>
        <v>2850</v>
      </c>
      <c r="D279" s="134">
        <f>SUM(D281:D286)</f>
        <v>10425.6</v>
      </c>
      <c r="E279" s="74">
        <f>SUM(E281:E286)</f>
        <v>7871.06</v>
      </c>
      <c r="F279" s="104">
        <f t="shared" si="4"/>
        <v>75.49742940454267</v>
      </c>
    </row>
    <row r="280" spans="1:6" ht="12.75">
      <c r="A280" s="9" t="s">
        <v>13</v>
      </c>
      <c r="B280" s="41"/>
      <c r="C280" s="56"/>
      <c r="D280" s="130"/>
      <c r="E280" s="91"/>
      <c r="F280" s="101"/>
    </row>
    <row r="281" spans="1:6" ht="12.75">
      <c r="A281" s="11" t="s">
        <v>74</v>
      </c>
      <c r="B281" s="41">
        <v>34544</v>
      </c>
      <c r="C281" s="56"/>
      <c r="D281" s="130">
        <v>440</v>
      </c>
      <c r="E281" s="91">
        <v>440</v>
      </c>
      <c r="F281" s="101">
        <f t="shared" si="4"/>
        <v>100</v>
      </c>
    </row>
    <row r="282" spans="1:6" ht="12.75">
      <c r="A282" s="11" t="s">
        <v>334</v>
      </c>
      <c r="B282" s="41"/>
      <c r="C282" s="56"/>
      <c r="D282" s="130">
        <v>766.11</v>
      </c>
      <c r="E282" s="91"/>
      <c r="F282" s="101">
        <f t="shared" si="4"/>
        <v>0</v>
      </c>
    </row>
    <row r="283" spans="1:6" ht="12.75">
      <c r="A283" s="11" t="s">
        <v>348</v>
      </c>
      <c r="B283" s="41"/>
      <c r="C283" s="56"/>
      <c r="D283" s="130">
        <v>53.54</v>
      </c>
      <c r="E283" s="91">
        <v>53.54</v>
      </c>
      <c r="F283" s="101">
        <f t="shared" si="4"/>
        <v>100</v>
      </c>
    </row>
    <row r="284" spans="1:6" ht="12.75">
      <c r="A284" s="39" t="s">
        <v>69</v>
      </c>
      <c r="B284" s="41"/>
      <c r="C284" s="56">
        <v>2850</v>
      </c>
      <c r="D284" s="130">
        <v>7230</v>
      </c>
      <c r="E284" s="91">
        <v>7150</v>
      </c>
      <c r="F284" s="101">
        <f t="shared" si="4"/>
        <v>98.89349930843707</v>
      </c>
    </row>
    <row r="285" spans="1:6" ht="12.75">
      <c r="A285" s="39" t="s">
        <v>41</v>
      </c>
      <c r="B285" s="41"/>
      <c r="C285" s="56"/>
      <c r="D285" s="130">
        <v>415.96000000000004</v>
      </c>
      <c r="E285" s="91">
        <v>173.97</v>
      </c>
      <c r="F285" s="101">
        <f t="shared" si="4"/>
        <v>41.823733051254926</v>
      </c>
    </row>
    <row r="286" spans="1:6" ht="12.75">
      <c r="A286" s="17" t="s">
        <v>63</v>
      </c>
      <c r="B286" s="44"/>
      <c r="C286" s="119"/>
      <c r="D286" s="136">
        <v>1519.99</v>
      </c>
      <c r="E286" s="93">
        <v>53.55</v>
      </c>
      <c r="F286" s="106">
        <f t="shared" si="4"/>
        <v>3.5230494937466688</v>
      </c>
    </row>
    <row r="287" spans="1:6" ht="12.75">
      <c r="A287" s="4" t="s">
        <v>234</v>
      </c>
      <c r="B287" s="45"/>
      <c r="C287" s="115">
        <f>C288+C291</f>
        <v>1338.39</v>
      </c>
      <c r="D287" s="137">
        <f>D288+D291</f>
        <v>1338.39</v>
      </c>
      <c r="E287" s="76">
        <f>E288+E291</f>
        <v>542.6</v>
      </c>
      <c r="F287" s="104">
        <f t="shared" si="4"/>
        <v>40.54124731954064</v>
      </c>
    </row>
    <row r="288" spans="1:6" ht="12.75">
      <c r="A288" s="13" t="s">
        <v>36</v>
      </c>
      <c r="B288" s="45"/>
      <c r="C288" s="87">
        <f>SUM(C290:C290)</f>
        <v>1338.39</v>
      </c>
      <c r="D288" s="134">
        <f>SUM(D290:D290)</f>
        <v>1338.39</v>
      </c>
      <c r="E288" s="74">
        <f>SUM(E290:E290)</f>
        <v>542.6</v>
      </c>
      <c r="F288" s="104">
        <f t="shared" si="4"/>
        <v>40.54124731954064</v>
      </c>
    </row>
    <row r="289" spans="1:6" ht="12.75">
      <c r="A289" s="9" t="s">
        <v>13</v>
      </c>
      <c r="B289" s="41"/>
      <c r="C289" s="56"/>
      <c r="D289" s="130"/>
      <c r="E289" s="91"/>
      <c r="F289" s="101"/>
    </row>
    <row r="290" spans="1:6" ht="12.75">
      <c r="A290" s="10" t="s">
        <v>38</v>
      </c>
      <c r="B290" s="44"/>
      <c r="C290" s="119">
        <v>1338.39</v>
      </c>
      <c r="D290" s="136">
        <v>1338.39</v>
      </c>
      <c r="E290" s="93">
        <v>542.6</v>
      </c>
      <c r="F290" s="106">
        <f t="shared" si="4"/>
        <v>40.54124731954064</v>
      </c>
    </row>
    <row r="291" spans="1:6" ht="12.75" hidden="1">
      <c r="A291" s="13" t="s">
        <v>40</v>
      </c>
      <c r="B291" s="45"/>
      <c r="C291" s="87">
        <f>C293</f>
        <v>0</v>
      </c>
      <c r="D291" s="134">
        <f>D293</f>
        <v>0</v>
      </c>
      <c r="E291" s="74"/>
      <c r="F291" s="101" t="e">
        <f t="shared" si="4"/>
        <v>#DIV/0!</v>
      </c>
    </row>
    <row r="292" spans="1:6" ht="12.75" hidden="1">
      <c r="A292" s="9" t="s">
        <v>13</v>
      </c>
      <c r="B292" s="41"/>
      <c r="C292" s="56"/>
      <c r="D292" s="130"/>
      <c r="E292" s="91"/>
      <c r="F292" s="101" t="e">
        <f t="shared" si="4"/>
        <v>#DIV/0!</v>
      </c>
    </row>
    <row r="293" spans="1:6" ht="12.75" hidden="1">
      <c r="A293" s="66" t="s">
        <v>41</v>
      </c>
      <c r="B293" s="44"/>
      <c r="C293" s="119"/>
      <c r="D293" s="130"/>
      <c r="E293" s="91"/>
      <c r="F293" s="101" t="e">
        <f t="shared" si="4"/>
        <v>#DIV/0!</v>
      </c>
    </row>
    <row r="294" spans="1:6" ht="12.75">
      <c r="A294" s="4" t="s">
        <v>35</v>
      </c>
      <c r="B294" s="43"/>
      <c r="C294" s="115">
        <f>C295+C309</f>
        <v>61493.06</v>
      </c>
      <c r="D294" s="129">
        <f>D295+D309</f>
        <v>385465.43</v>
      </c>
      <c r="E294" s="70">
        <f>E295+E309</f>
        <v>246122.46</v>
      </c>
      <c r="F294" s="104">
        <f t="shared" si="4"/>
        <v>63.850721970060974</v>
      </c>
    </row>
    <row r="295" spans="1:6" ht="12.75">
      <c r="A295" s="13" t="s">
        <v>36</v>
      </c>
      <c r="B295" s="43"/>
      <c r="C295" s="87">
        <f>SUM(C297:C308)</f>
        <v>60693.06</v>
      </c>
      <c r="D295" s="134">
        <f>SUM(D297:D308)</f>
        <v>382044.81</v>
      </c>
      <c r="E295" s="74">
        <f>SUM(E297:E308)</f>
        <v>243994.06</v>
      </c>
      <c r="F295" s="104">
        <f t="shared" si="4"/>
        <v>63.865298942288995</v>
      </c>
    </row>
    <row r="296" spans="1:6" ht="12.75">
      <c r="A296" s="9" t="s">
        <v>13</v>
      </c>
      <c r="B296" s="30"/>
      <c r="C296" s="56"/>
      <c r="D296" s="130"/>
      <c r="E296" s="91"/>
      <c r="F296" s="101"/>
    </row>
    <row r="297" spans="1:6" ht="12.75">
      <c r="A297" s="7" t="s">
        <v>112</v>
      </c>
      <c r="B297" s="41"/>
      <c r="C297" s="56">
        <v>27707.22</v>
      </c>
      <c r="D297" s="130">
        <v>27707.22</v>
      </c>
      <c r="E297" s="91">
        <v>20928.84</v>
      </c>
      <c r="F297" s="101">
        <f t="shared" si="4"/>
        <v>75.53569069722622</v>
      </c>
    </row>
    <row r="298" spans="1:6" ht="12.75">
      <c r="A298" s="7" t="s">
        <v>37</v>
      </c>
      <c r="B298" s="41"/>
      <c r="C298" s="56">
        <v>7048.74</v>
      </c>
      <c r="D298" s="130">
        <v>7048.74</v>
      </c>
      <c r="E298" s="91">
        <v>5161.74</v>
      </c>
      <c r="F298" s="101">
        <f t="shared" si="4"/>
        <v>73.22925799504593</v>
      </c>
    </row>
    <row r="299" spans="1:6" ht="12.75">
      <c r="A299" s="7" t="s">
        <v>208</v>
      </c>
      <c r="B299" s="41"/>
      <c r="C299" s="56">
        <v>1450</v>
      </c>
      <c r="D299" s="130">
        <v>1700</v>
      </c>
      <c r="E299" s="91">
        <v>1472.11</v>
      </c>
      <c r="F299" s="101">
        <f t="shared" si="4"/>
        <v>86.59470588235294</v>
      </c>
    </row>
    <row r="300" spans="1:6" ht="12.75">
      <c r="A300" s="7" t="s">
        <v>38</v>
      </c>
      <c r="B300" s="41"/>
      <c r="C300" s="56">
        <v>15187.1</v>
      </c>
      <c r="D300" s="130">
        <v>16512.199999999997</v>
      </c>
      <c r="E300" s="102">
        <v>11062.26</v>
      </c>
      <c r="F300" s="101">
        <f t="shared" si="4"/>
        <v>66.99446469882876</v>
      </c>
    </row>
    <row r="301" spans="1:6" ht="12.75">
      <c r="A301" s="7" t="s">
        <v>63</v>
      </c>
      <c r="B301" s="41"/>
      <c r="C301" s="56"/>
      <c r="D301" s="130">
        <v>2500</v>
      </c>
      <c r="E301" s="91">
        <v>95.81</v>
      </c>
      <c r="F301" s="101">
        <f t="shared" si="4"/>
        <v>3.8324000000000003</v>
      </c>
    </row>
    <row r="302" spans="1:6" ht="12.75">
      <c r="A302" s="7" t="s">
        <v>299</v>
      </c>
      <c r="B302" s="41"/>
      <c r="C302" s="56">
        <v>500</v>
      </c>
      <c r="D302" s="130">
        <v>300529.75</v>
      </c>
      <c r="E302" s="91">
        <v>185425.36</v>
      </c>
      <c r="F302" s="101">
        <f t="shared" si="4"/>
        <v>61.699502295529804</v>
      </c>
    </row>
    <row r="303" spans="1:6" ht="12.75" hidden="1">
      <c r="A303" s="7" t="s">
        <v>263</v>
      </c>
      <c r="B303" s="41">
        <v>98032</v>
      </c>
      <c r="C303" s="56"/>
      <c r="D303" s="130">
        <v>0</v>
      </c>
      <c r="E303" s="91"/>
      <c r="F303" s="101" t="e">
        <f t="shared" si="4"/>
        <v>#DIV/0!</v>
      </c>
    </row>
    <row r="304" spans="1:6" ht="12.75">
      <c r="A304" s="7" t="s">
        <v>365</v>
      </c>
      <c r="B304" s="41" t="s">
        <v>366</v>
      </c>
      <c r="C304" s="56"/>
      <c r="D304" s="130">
        <v>4832.82</v>
      </c>
      <c r="E304" s="91">
        <v>4832.82</v>
      </c>
      <c r="F304" s="101">
        <f t="shared" si="4"/>
        <v>100</v>
      </c>
    </row>
    <row r="305" spans="1:6" ht="12.75">
      <c r="A305" s="7" t="s">
        <v>260</v>
      </c>
      <c r="B305" s="41"/>
      <c r="C305" s="56"/>
      <c r="D305" s="130">
        <v>5000</v>
      </c>
      <c r="E305" s="91">
        <v>185.38</v>
      </c>
      <c r="F305" s="101">
        <f t="shared" si="4"/>
        <v>3.7076</v>
      </c>
    </row>
    <row r="306" spans="1:6" ht="12.75">
      <c r="A306" s="7" t="s">
        <v>209</v>
      </c>
      <c r="B306" s="41"/>
      <c r="C306" s="56">
        <v>8200</v>
      </c>
      <c r="D306" s="130">
        <v>15014.08</v>
      </c>
      <c r="E306" s="91">
        <v>13724.74</v>
      </c>
      <c r="F306" s="101">
        <f t="shared" si="4"/>
        <v>91.41246083676123</v>
      </c>
    </row>
    <row r="307" spans="1:6" ht="13.5" thickBot="1">
      <c r="A307" s="152" t="s">
        <v>210</v>
      </c>
      <c r="B307" s="149"/>
      <c r="C307" s="150">
        <v>600</v>
      </c>
      <c r="D307" s="146">
        <v>1200</v>
      </c>
      <c r="E307" s="95">
        <v>1105</v>
      </c>
      <c r="F307" s="111">
        <f t="shared" si="4"/>
        <v>92.08333333333333</v>
      </c>
    </row>
    <row r="308" spans="1:6" ht="12.75" hidden="1">
      <c r="A308" s="7" t="s">
        <v>39</v>
      </c>
      <c r="B308" s="41"/>
      <c r="C308" s="56"/>
      <c r="D308" s="130"/>
      <c r="E308" s="91"/>
      <c r="F308" s="101" t="e">
        <f t="shared" si="4"/>
        <v>#DIV/0!</v>
      </c>
    </row>
    <row r="309" spans="1:6" ht="12.75">
      <c r="A309" s="14" t="s">
        <v>40</v>
      </c>
      <c r="B309" s="45"/>
      <c r="C309" s="118">
        <f>SUM(C311:C315)</f>
        <v>800</v>
      </c>
      <c r="D309" s="135">
        <f>SUM(D311:D315)</f>
        <v>3420.62</v>
      </c>
      <c r="E309" s="75">
        <f>SUM(E311:E315)</f>
        <v>2128.4</v>
      </c>
      <c r="F309" s="104">
        <f t="shared" si="4"/>
        <v>62.222638001298016</v>
      </c>
    </row>
    <row r="310" spans="1:6" ht="12.75">
      <c r="A310" s="5" t="s">
        <v>13</v>
      </c>
      <c r="B310" s="41"/>
      <c r="C310" s="116"/>
      <c r="D310" s="130"/>
      <c r="E310" s="91"/>
      <c r="F310" s="101"/>
    </row>
    <row r="311" spans="1:6" ht="12.75" hidden="1">
      <c r="A311" s="7" t="s">
        <v>129</v>
      </c>
      <c r="B311" s="41"/>
      <c r="C311" s="56"/>
      <c r="D311" s="130"/>
      <c r="E311" s="91"/>
      <c r="F311" s="101" t="e">
        <f t="shared" si="4"/>
        <v>#DIV/0!</v>
      </c>
    </row>
    <row r="312" spans="1:6" ht="12.75">
      <c r="A312" s="7" t="s">
        <v>209</v>
      </c>
      <c r="B312" s="41"/>
      <c r="C312" s="56">
        <v>800</v>
      </c>
      <c r="D312" s="130">
        <v>2620.62</v>
      </c>
      <c r="E312" s="91">
        <v>2050.38</v>
      </c>
      <c r="F312" s="101">
        <f t="shared" si="4"/>
        <v>78.24026375437874</v>
      </c>
    </row>
    <row r="313" spans="1:6" ht="12.75" hidden="1">
      <c r="A313" s="7" t="s">
        <v>210</v>
      </c>
      <c r="B313" s="41"/>
      <c r="C313" s="56"/>
      <c r="D313" s="130"/>
      <c r="E313" s="91"/>
      <c r="F313" s="101" t="e">
        <f t="shared" si="4"/>
        <v>#DIV/0!</v>
      </c>
    </row>
    <row r="314" spans="1:6" ht="12.75" hidden="1">
      <c r="A314" s="7" t="s">
        <v>39</v>
      </c>
      <c r="B314" s="41"/>
      <c r="C314" s="56"/>
      <c r="D314" s="130">
        <v>0</v>
      </c>
      <c r="E314" s="91"/>
      <c r="F314" s="101" t="e">
        <f t="shared" si="4"/>
        <v>#DIV/0!</v>
      </c>
    </row>
    <row r="315" spans="1:6" ht="12.75">
      <c r="A315" s="10" t="s">
        <v>41</v>
      </c>
      <c r="B315" s="44"/>
      <c r="C315" s="119"/>
      <c r="D315" s="136">
        <v>800</v>
      </c>
      <c r="E315" s="93">
        <v>78.02</v>
      </c>
      <c r="F315" s="106">
        <f t="shared" si="4"/>
        <v>9.7525</v>
      </c>
    </row>
    <row r="316" spans="1:6" ht="12.75">
      <c r="A316" s="4" t="s">
        <v>213</v>
      </c>
      <c r="B316" s="45"/>
      <c r="C316" s="115">
        <f>C317+C335</f>
        <v>480289.64</v>
      </c>
      <c r="D316" s="129">
        <f>D317+D335</f>
        <v>476744.57999999996</v>
      </c>
      <c r="E316" s="70">
        <f>E317+E335</f>
        <v>456318.12999999995</v>
      </c>
      <c r="F316" s="104">
        <f t="shared" si="4"/>
        <v>95.71543110149254</v>
      </c>
    </row>
    <row r="317" spans="1:6" ht="12.75">
      <c r="A317" s="13" t="s">
        <v>36</v>
      </c>
      <c r="B317" s="45"/>
      <c r="C317" s="87">
        <f>SUM(C319:C334)</f>
        <v>480289.64</v>
      </c>
      <c r="D317" s="134">
        <f>SUM(D319:D334)</f>
        <v>476744.57999999996</v>
      </c>
      <c r="E317" s="74">
        <f>SUM(E319:E334)</f>
        <v>456318.12999999995</v>
      </c>
      <c r="F317" s="104">
        <f t="shared" si="4"/>
        <v>95.71543110149254</v>
      </c>
    </row>
    <row r="318" spans="1:6" ht="12.75">
      <c r="A318" s="9" t="s">
        <v>13</v>
      </c>
      <c r="B318" s="41"/>
      <c r="C318" s="56"/>
      <c r="D318" s="130"/>
      <c r="E318" s="91"/>
      <c r="F318" s="101"/>
    </row>
    <row r="319" spans="1:6" ht="12.75">
      <c r="A319" s="16" t="s">
        <v>113</v>
      </c>
      <c r="B319" s="41"/>
      <c r="C319" s="56">
        <v>261770.61</v>
      </c>
      <c r="D319" s="130">
        <v>269247.08</v>
      </c>
      <c r="E319" s="91">
        <v>263189.5</v>
      </c>
      <c r="F319" s="101">
        <f t="shared" si="4"/>
        <v>97.75017801492962</v>
      </c>
    </row>
    <row r="320" spans="1:6" ht="12.75">
      <c r="A320" s="7" t="s">
        <v>37</v>
      </c>
      <c r="B320" s="41"/>
      <c r="C320" s="56">
        <v>88209.38</v>
      </c>
      <c r="D320" s="130">
        <v>90733.59999999999</v>
      </c>
      <c r="E320" s="91">
        <v>89679.67</v>
      </c>
      <c r="F320" s="101">
        <f t="shared" si="4"/>
        <v>98.83843471437264</v>
      </c>
    </row>
    <row r="321" spans="1:6" ht="12.75">
      <c r="A321" s="7" t="s">
        <v>208</v>
      </c>
      <c r="B321" s="41"/>
      <c r="C321" s="56">
        <v>196</v>
      </c>
      <c r="D321" s="130">
        <v>196</v>
      </c>
      <c r="E321" s="91">
        <v>178.82</v>
      </c>
      <c r="F321" s="101">
        <f t="shared" si="4"/>
        <v>91.23469387755102</v>
      </c>
    </row>
    <row r="322" spans="1:6" ht="12.75">
      <c r="A322" s="7" t="s">
        <v>38</v>
      </c>
      <c r="B322" s="41"/>
      <c r="C322" s="56">
        <v>67230.25</v>
      </c>
      <c r="D322" s="130">
        <v>45624.41</v>
      </c>
      <c r="E322" s="91">
        <v>35327.1</v>
      </c>
      <c r="F322" s="101">
        <f t="shared" si="4"/>
        <v>77.43026156393034</v>
      </c>
    </row>
    <row r="323" spans="1:6" ht="12.75">
      <c r="A323" s="7" t="s">
        <v>42</v>
      </c>
      <c r="B323" s="41">
        <v>1115</v>
      </c>
      <c r="C323" s="56">
        <v>343</v>
      </c>
      <c r="D323" s="130">
        <v>531.96</v>
      </c>
      <c r="E323" s="91">
        <v>331.04</v>
      </c>
      <c r="F323" s="101">
        <f t="shared" si="4"/>
        <v>62.230242875404166</v>
      </c>
    </row>
    <row r="324" spans="1:6" ht="12.75" hidden="1">
      <c r="A324" s="7" t="s">
        <v>43</v>
      </c>
      <c r="B324" s="41"/>
      <c r="C324" s="56"/>
      <c r="D324" s="130">
        <v>0</v>
      </c>
      <c r="E324" s="91"/>
      <c r="F324" s="101" t="e">
        <f t="shared" si="4"/>
        <v>#DIV/0!</v>
      </c>
    </row>
    <row r="325" spans="1:6" ht="12.75">
      <c r="A325" s="7" t="s">
        <v>44</v>
      </c>
      <c r="B325" s="41">
        <v>51</v>
      </c>
      <c r="C325" s="56">
        <v>62540.4</v>
      </c>
      <c r="D325" s="130">
        <v>67810.4</v>
      </c>
      <c r="E325" s="91">
        <v>66039.91</v>
      </c>
      <c r="F325" s="101">
        <f t="shared" si="4"/>
        <v>97.38905831553863</v>
      </c>
    </row>
    <row r="326" spans="1:6" ht="12.75" hidden="1">
      <c r="A326" s="7" t="s">
        <v>62</v>
      </c>
      <c r="B326" s="41"/>
      <c r="C326" s="56"/>
      <c r="D326" s="130">
        <v>0</v>
      </c>
      <c r="E326" s="91"/>
      <c r="F326" s="101" t="e">
        <f t="shared" si="4"/>
        <v>#DIV/0!</v>
      </c>
    </row>
    <row r="327" spans="1:6" ht="12.75">
      <c r="A327" s="7" t="s">
        <v>312</v>
      </c>
      <c r="B327" s="41">
        <v>13015</v>
      </c>
      <c r="C327" s="56"/>
      <c r="D327" s="130">
        <v>1001.13</v>
      </c>
      <c r="E327" s="91">
        <v>1001.13</v>
      </c>
      <c r="F327" s="101">
        <f t="shared" si="4"/>
        <v>100</v>
      </c>
    </row>
    <row r="328" spans="1:6" ht="12.75" hidden="1">
      <c r="A328" s="7" t="s">
        <v>45</v>
      </c>
      <c r="B328" s="41"/>
      <c r="C328" s="56"/>
      <c r="D328" s="130">
        <v>0</v>
      </c>
      <c r="E328" s="91"/>
      <c r="F328" s="101" t="e">
        <f t="shared" si="4"/>
        <v>#DIV/0!</v>
      </c>
    </row>
    <row r="329" spans="1:6" ht="12.75">
      <c r="A329" s="7" t="s">
        <v>216</v>
      </c>
      <c r="B329" s="41">
        <v>98008</v>
      </c>
      <c r="C329" s="56"/>
      <c r="D329" s="130">
        <v>100</v>
      </c>
      <c r="E329" s="91"/>
      <c r="F329" s="101">
        <f t="shared" si="4"/>
        <v>0</v>
      </c>
    </row>
    <row r="330" spans="1:6" ht="12.75">
      <c r="A330" s="7" t="s">
        <v>332</v>
      </c>
      <c r="B330" s="41">
        <v>98187</v>
      </c>
      <c r="C330" s="56"/>
      <c r="D330" s="130">
        <v>1000</v>
      </c>
      <c r="E330" s="91">
        <v>80.96</v>
      </c>
      <c r="F330" s="101">
        <f aca="true" t="shared" si="5" ref="F330:F391">E330/D330*100</f>
        <v>8.095999999999998</v>
      </c>
    </row>
    <row r="331" spans="1:6" ht="12.75" hidden="1">
      <c r="A331" s="7" t="s">
        <v>217</v>
      </c>
      <c r="B331" s="41">
        <v>98071</v>
      </c>
      <c r="C331" s="56"/>
      <c r="D331" s="130">
        <v>0</v>
      </c>
      <c r="E331" s="91"/>
      <c r="F331" s="101" t="e">
        <f t="shared" si="5"/>
        <v>#DIV/0!</v>
      </c>
    </row>
    <row r="332" spans="1:6" ht="12.75" hidden="1">
      <c r="A332" s="7" t="s">
        <v>46</v>
      </c>
      <c r="B332" s="41">
        <v>98074</v>
      </c>
      <c r="C332" s="56"/>
      <c r="D332" s="130">
        <v>0</v>
      </c>
      <c r="E332" s="91"/>
      <c r="F332" s="101" t="e">
        <f t="shared" si="5"/>
        <v>#DIV/0!</v>
      </c>
    </row>
    <row r="333" spans="1:6" ht="12.75" hidden="1">
      <c r="A333" s="7" t="s">
        <v>47</v>
      </c>
      <c r="B333" s="41"/>
      <c r="C333" s="56"/>
      <c r="D333" s="130">
        <v>0</v>
      </c>
      <c r="E333" s="91"/>
      <c r="F333" s="101" t="e">
        <f t="shared" si="5"/>
        <v>#DIV/0!</v>
      </c>
    </row>
    <row r="334" spans="1:6" ht="12.75">
      <c r="A334" s="10" t="s">
        <v>48</v>
      </c>
      <c r="B334" s="44">
        <v>4001</v>
      </c>
      <c r="C334" s="119"/>
      <c r="D334" s="136">
        <v>500</v>
      </c>
      <c r="E334" s="93">
        <v>490</v>
      </c>
      <c r="F334" s="106">
        <f t="shared" si="5"/>
        <v>98</v>
      </c>
    </row>
    <row r="335" spans="1:6" ht="12.75" hidden="1">
      <c r="A335" s="13" t="s">
        <v>40</v>
      </c>
      <c r="B335" s="45"/>
      <c r="C335" s="87">
        <f>C338+C337</f>
        <v>0</v>
      </c>
      <c r="D335" s="134">
        <f>D338+D337</f>
        <v>0</v>
      </c>
      <c r="E335" s="74"/>
      <c r="F335" s="101" t="e">
        <f t="shared" si="5"/>
        <v>#DIV/0!</v>
      </c>
    </row>
    <row r="336" spans="1:6" ht="12.75" hidden="1">
      <c r="A336" s="9" t="s">
        <v>13</v>
      </c>
      <c r="B336" s="41"/>
      <c r="C336" s="56"/>
      <c r="D336" s="130"/>
      <c r="E336" s="91"/>
      <c r="F336" s="101" t="e">
        <f t="shared" si="5"/>
        <v>#DIV/0!</v>
      </c>
    </row>
    <row r="337" spans="1:6" ht="12.75" hidden="1">
      <c r="A337" s="6" t="s">
        <v>41</v>
      </c>
      <c r="B337" s="41"/>
      <c r="C337" s="56"/>
      <c r="D337" s="130"/>
      <c r="E337" s="91"/>
      <c r="F337" s="101" t="e">
        <f t="shared" si="5"/>
        <v>#DIV/0!</v>
      </c>
    </row>
    <row r="338" spans="1:6" ht="12.75" hidden="1">
      <c r="A338" s="10" t="s">
        <v>63</v>
      </c>
      <c r="B338" s="44"/>
      <c r="C338" s="119"/>
      <c r="D338" s="136"/>
      <c r="E338" s="93"/>
      <c r="F338" s="101" t="e">
        <f t="shared" si="5"/>
        <v>#DIV/0!</v>
      </c>
    </row>
    <row r="339" spans="1:6" ht="12.75">
      <c r="A339" s="18" t="s">
        <v>137</v>
      </c>
      <c r="B339" s="46"/>
      <c r="C339" s="115">
        <f>C340+C366</f>
        <v>561310.2</v>
      </c>
      <c r="D339" s="129">
        <f>D340+D366</f>
        <v>3048292.46</v>
      </c>
      <c r="E339" s="70">
        <f>E340+E366</f>
        <v>1866154.19</v>
      </c>
      <c r="F339" s="104">
        <f t="shared" si="5"/>
        <v>61.21965705350988</v>
      </c>
    </row>
    <row r="340" spans="1:6" ht="12.75">
      <c r="A340" s="13" t="s">
        <v>36</v>
      </c>
      <c r="B340" s="45"/>
      <c r="C340" s="87">
        <f>SUM(C342:C354)</f>
        <v>78611.45</v>
      </c>
      <c r="D340" s="134">
        <f>SUM(D342:D354)</f>
        <v>175316.78</v>
      </c>
      <c r="E340" s="74">
        <f>SUM(E342:E354)</f>
        <v>117914.25000000001</v>
      </c>
      <c r="F340" s="104">
        <f t="shared" si="5"/>
        <v>67.25782323859703</v>
      </c>
    </row>
    <row r="341" spans="1:6" ht="12.75">
      <c r="A341" s="9" t="s">
        <v>13</v>
      </c>
      <c r="B341" s="41"/>
      <c r="C341" s="87"/>
      <c r="D341" s="130"/>
      <c r="E341" s="91"/>
      <c r="F341" s="101"/>
    </row>
    <row r="342" spans="1:6" ht="12.75">
      <c r="A342" s="11" t="s">
        <v>38</v>
      </c>
      <c r="B342" s="41"/>
      <c r="C342" s="56">
        <v>6512.95</v>
      </c>
      <c r="D342" s="130">
        <v>14370.499999999998</v>
      </c>
      <c r="E342" s="91">
        <v>2135.31</v>
      </c>
      <c r="F342" s="101">
        <f t="shared" si="5"/>
        <v>14.858981942173202</v>
      </c>
    </row>
    <row r="343" spans="1:6" ht="12.75">
      <c r="A343" s="11" t="s">
        <v>143</v>
      </c>
      <c r="B343" s="41">
        <v>1080</v>
      </c>
      <c r="C343" s="56"/>
      <c r="D343" s="130">
        <v>1246.76</v>
      </c>
      <c r="E343" s="91"/>
      <c r="F343" s="101">
        <f t="shared" si="5"/>
        <v>0</v>
      </c>
    </row>
    <row r="344" spans="1:6" ht="12.75">
      <c r="A344" s="11" t="s">
        <v>144</v>
      </c>
      <c r="B344" s="65">
        <v>1081.1202</v>
      </c>
      <c r="C344" s="56">
        <v>1490</v>
      </c>
      <c r="D344" s="130">
        <v>1718.1399999999999</v>
      </c>
      <c r="E344" s="91">
        <v>1489.13</v>
      </c>
      <c r="F344" s="101">
        <f t="shared" si="5"/>
        <v>86.6710512530993</v>
      </c>
    </row>
    <row r="345" spans="1:6" ht="12.75">
      <c r="A345" s="7" t="s">
        <v>150</v>
      </c>
      <c r="B345" s="41"/>
      <c r="C345" s="56">
        <v>43593.34</v>
      </c>
      <c r="D345" s="130">
        <v>49930.78999999999</v>
      </c>
      <c r="E345" s="91">
        <v>49930.79</v>
      </c>
      <c r="F345" s="101">
        <f t="shared" si="5"/>
        <v>100.00000000000003</v>
      </c>
    </row>
    <row r="346" spans="1:6" ht="12.75">
      <c r="A346" s="11" t="s">
        <v>194</v>
      </c>
      <c r="B346" s="41"/>
      <c r="C346" s="56"/>
      <c r="D346" s="130">
        <v>26306.15</v>
      </c>
      <c r="E346" s="91">
        <v>5433.66</v>
      </c>
      <c r="F346" s="101">
        <f t="shared" si="5"/>
        <v>20.655474100162888</v>
      </c>
    </row>
    <row r="347" spans="1:6" ht="12.75">
      <c r="A347" s="7" t="s">
        <v>164</v>
      </c>
      <c r="B347" s="60">
        <v>212163</v>
      </c>
      <c r="C347" s="56"/>
      <c r="D347" s="130">
        <v>636.94</v>
      </c>
      <c r="E347" s="91">
        <v>49.04</v>
      </c>
      <c r="F347" s="101">
        <f t="shared" si="5"/>
        <v>7.699312337111815</v>
      </c>
    </row>
    <row r="348" spans="1:6" ht="12.75" hidden="1">
      <c r="A348" s="11" t="s">
        <v>140</v>
      </c>
      <c r="B348" s="60">
        <v>212162</v>
      </c>
      <c r="C348" s="56"/>
      <c r="D348" s="130">
        <v>0</v>
      </c>
      <c r="E348" s="91"/>
      <c r="F348" s="101" t="e">
        <f t="shared" si="5"/>
        <v>#DIV/0!</v>
      </c>
    </row>
    <row r="349" spans="1:6" ht="12.75">
      <c r="A349" s="11" t="s">
        <v>61</v>
      </c>
      <c r="B349" s="60">
        <v>91252</v>
      </c>
      <c r="C349" s="56"/>
      <c r="D349" s="130">
        <v>10146.06</v>
      </c>
      <c r="E349" s="91">
        <v>10146.06</v>
      </c>
      <c r="F349" s="101">
        <f t="shared" si="5"/>
        <v>100</v>
      </c>
    </row>
    <row r="350" spans="1:6" ht="12.75">
      <c r="A350" s="11" t="s">
        <v>258</v>
      </c>
      <c r="B350" s="60"/>
      <c r="C350" s="56"/>
      <c r="D350" s="130">
        <v>1151.87</v>
      </c>
      <c r="E350" s="91">
        <v>1151.87</v>
      </c>
      <c r="F350" s="101">
        <f t="shared" si="5"/>
        <v>100</v>
      </c>
    </row>
    <row r="351" spans="1:6" ht="12.75" hidden="1">
      <c r="A351" s="27" t="s">
        <v>295</v>
      </c>
      <c r="B351" s="60"/>
      <c r="C351" s="56"/>
      <c r="D351" s="130"/>
      <c r="E351" s="91"/>
      <c r="F351" s="101" t="e">
        <f t="shared" si="5"/>
        <v>#DIV/0!</v>
      </c>
    </row>
    <row r="352" spans="1:6" ht="12.75">
      <c r="A352" s="11" t="s">
        <v>321</v>
      </c>
      <c r="B352" s="60"/>
      <c r="C352" s="56"/>
      <c r="D352" s="130">
        <f>254.9+2831.68</f>
        <v>3086.58</v>
      </c>
      <c r="E352" s="91">
        <v>2861.57</v>
      </c>
      <c r="F352" s="101">
        <f t="shared" si="5"/>
        <v>92.71005449397069</v>
      </c>
    </row>
    <row r="353" spans="1:6" ht="12.75" hidden="1">
      <c r="A353" s="11" t="s">
        <v>247</v>
      </c>
      <c r="B353" s="60"/>
      <c r="C353" s="56"/>
      <c r="D353" s="130"/>
      <c r="E353" s="91"/>
      <c r="F353" s="101" t="e">
        <f t="shared" si="5"/>
        <v>#DIV/0!</v>
      </c>
    </row>
    <row r="354" spans="1:6" ht="12.75">
      <c r="A354" s="7" t="s">
        <v>63</v>
      </c>
      <c r="B354" s="41"/>
      <c r="C354" s="120">
        <f>SUM(C355:C365)</f>
        <v>27015.16</v>
      </c>
      <c r="D354" s="138">
        <f>SUM(D355:D365)</f>
        <v>66722.99</v>
      </c>
      <c r="E354" s="77">
        <f>SUM(E355:E365)</f>
        <v>44716.82000000001</v>
      </c>
      <c r="F354" s="101">
        <f t="shared" si="5"/>
        <v>67.01860932790932</v>
      </c>
    </row>
    <row r="355" spans="1:6" ht="12.75">
      <c r="A355" s="7" t="s">
        <v>181</v>
      </c>
      <c r="B355" s="41"/>
      <c r="C355" s="120">
        <v>7500</v>
      </c>
      <c r="D355" s="130">
        <v>7500</v>
      </c>
      <c r="E355" s="91">
        <v>3702.78</v>
      </c>
      <c r="F355" s="101">
        <f t="shared" si="5"/>
        <v>49.370400000000004</v>
      </c>
    </row>
    <row r="356" spans="1:6" ht="12.75">
      <c r="A356" s="7" t="s">
        <v>149</v>
      </c>
      <c r="B356" s="41"/>
      <c r="C356" s="120"/>
      <c r="D356" s="130">
        <v>13835.790000000003</v>
      </c>
      <c r="E356" s="91">
        <v>8017.8</v>
      </c>
      <c r="F356" s="101">
        <f t="shared" si="5"/>
        <v>57.949708690288006</v>
      </c>
    </row>
    <row r="357" spans="1:6" ht="12.75" hidden="1">
      <c r="A357" s="7" t="s">
        <v>228</v>
      </c>
      <c r="B357" s="41"/>
      <c r="C357" s="120"/>
      <c r="D357" s="130">
        <v>0</v>
      </c>
      <c r="E357" s="91"/>
      <c r="F357" s="101" t="e">
        <f t="shared" si="5"/>
        <v>#DIV/0!</v>
      </c>
    </row>
    <row r="358" spans="1:6" ht="12.75" hidden="1">
      <c r="A358" s="7" t="s">
        <v>171</v>
      </c>
      <c r="B358" s="41"/>
      <c r="C358" s="120"/>
      <c r="D358" s="130">
        <v>0</v>
      </c>
      <c r="E358" s="91"/>
      <c r="F358" s="101" t="e">
        <f t="shared" si="5"/>
        <v>#DIV/0!</v>
      </c>
    </row>
    <row r="359" spans="1:6" ht="12.75">
      <c r="A359" s="7" t="s">
        <v>193</v>
      </c>
      <c r="B359" s="41"/>
      <c r="C359" s="120"/>
      <c r="D359" s="130">
        <v>12977.89</v>
      </c>
      <c r="E359" s="91">
        <v>9245.78</v>
      </c>
      <c r="F359" s="101">
        <f t="shared" si="5"/>
        <v>71.24255175533158</v>
      </c>
    </row>
    <row r="360" spans="1:6" ht="12.75">
      <c r="A360" s="7" t="s">
        <v>148</v>
      </c>
      <c r="B360" s="41"/>
      <c r="C360" s="120"/>
      <c r="D360" s="130">
        <v>9885.69</v>
      </c>
      <c r="E360" s="91">
        <v>9150.3</v>
      </c>
      <c r="F360" s="101">
        <f t="shared" si="5"/>
        <v>92.5610655401899</v>
      </c>
    </row>
    <row r="361" spans="1:6" ht="12.75">
      <c r="A361" s="7" t="s">
        <v>268</v>
      </c>
      <c r="B361" s="41"/>
      <c r="C361" s="120"/>
      <c r="D361" s="130">
        <v>10059.09</v>
      </c>
      <c r="E361" s="91">
        <v>7642.71</v>
      </c>
      <c r="F361" s="101">
        <f t="shared" si="5"/>
        <v>75.97814514036558</v>
      </c>
    </row>
    <row r="362" spans="1:6" ht="12.75">
      <c r="A362" s="7" t="s">
        <v>155</v>
      </c>
      <c r="B362" s="41"/>
      <c r="C362" s="120">
        <v>1380</v>
      </c>
      <c r="D362" s="130">
        <v>3129.69</v>
      </c>
      <c r="E362" s="91">
        <v>1355.73</v>
      </c>
      <c r="F362" s="101">
        <f t="shared" si="5"/>
        <v>43.318347823586365</v>
      </c>
    </row>
    <row r="363" spans="1:6" ht="12.75">
      <c r="A363" s="7" t="s">
        <v>154</v>
      </c>
      <c r="B363" s="41"/>
      <c r="C363" s="120">
        <v>16835</v>
      </c>
      <c r="D363" s="130">
        <v>9334.84</v>
      </c>
      <c r="E363" s="91">
        <v>5601.72</v>
      </c>
      <c r="F363" s="101">
        <f t="shared" si="5"/>
        <v>60.00874144602372</v>
      </c>
    </row>
    <row r="364" spans="1:6" ht="12.75">
      <c r="A364" s="7" t="s">
        <v>267</v>
      </c>
      <c r="B364" s="41"/>
      <c r="C364" s="120">
        <v>1300.16</v>
      </c>
      <c r="D364" s="130">
        <v>2.2737367544323206E-13</v>
      </c>
      <c r="E364" s="91"/>
      <c r="F364" s="101">
        <f t="shared" si="5"/>
        <v>0</v>
      </c>
    </row>
    <row r="365" spans="1:6" ht="12.75" hidden="1">
      <c r="A365" s="7" t="s">
        <v>203</v>
      </c>
      <c r="B365" s="41"/>
      <c r="C365" s="120"/>
      <c r="D365" s="130"/>
      <c r="E365" s="91"/>
      <c r="F365" s="101" t="e">
        <f t="shared" si="5"/>
        <v>#DIV/0!</v>
      </c>
    </row>
    <row r="366" spans="1:6" ht="12.75">
      <c r="A366" s="13" t="s">
        <v>40</v>
      </c>
      <c r="B366" s="45"/>
      <c r="C366" s="87">
        <f>SUM(C368:C384)</f>
        <v>482698.75</v>
      </c>
      <c r="D366" s="134">
        <f>SUM(D368:D384)</f>
        <v>2872975.68</v>
      </c>
      <c r="E366" s="74">
        <f>SUM(E368:E384)</f>
        <v>1748239.94</v>
      </c>
      <c r="F366" s="104">
        <f t="shared" si="5"/>
        <v>60.851191751125434</v>
      </c>
    </row>
    <row r="367" spans="1:6" ht="12.75">
      <c r="A367" s="11" t="s">
        <v>13</v>
      </c>
      <c r="B367" s="41"/>
      <c r="C367" s="56"/>
      <c r="D367" s="130"/>
      <c r="E367" s="91"/>
      <c r="F367" s="101"/>
    </row>
    <row r="368" spans="1:6" ht="12.75" hidden="1">
      <c r="A368" s="11" t="s">
        <v>145</v>
      </c>
      <c r="B368" s="41"/>
      <c r="C368" s="56"/>
      <c r="D368" s="130"/>
      <c r="E368" s="91"/>
      <c r="F368" s="101" t="e">
        <f t="shared" si="5"/>
        <v>#DIV/0!</v>
      </c>
    </row>
    <row r="369" spans="1:6" ht="12.75">
      <c r="A369" s="11" t="s">
        <v>144</v>
      </c>
      <c r="B369" s="65">
        <v>1081.1202</v>
      </c>
      <c r="C369" s="56">
        <v>6737</v>
      </c>
      <c r="D369" s="130">
        <v>7294.05</v>
      </c>
      <c r="E369" s="91">
        <v>6837.05</v>
      </c>
      <c r="F369" s="101">
        <f t="shared" si="5"/>
        <v>93.73461931300169</v>
      </c>
    </row>
    <row r="370" spans="1:6" ht="12.75">
      <c r="A370" s="11" t="s">
        <v>139</v>
      </c>
      <c r="B370" s="41"/>
      <c r="C370" s="56">
        <v>19868.59</v>
      </c>
      <c r="D370" s="130">
        <v>42826.17</v>
      </c>
      <c r="E370" s="91">
        <v>41137.89</v>
      </c>
      <c r="F370" s="101">
        <f t="shared" si="5"/>
        <v>96.0578309944597</v>
      </c>
    </row>
    <row r="371" spans="1:6" ht="12.75">
      <c r="A371" s="11" t="s">
        <v>329</v>
      </c>
      <c r="B371" s="41"/>
      <c r="C371" s="56">
        <v>5000</v>
      </c>
      <c r="D371" s="130">
        <v>11000</v>
      </c>
      <c r="E371" s="91">
        <v>85.64</v>
      </c>
      <c r="F371" s="101">
        <f t="shared" si="5"/>
        <v>0.7785454545454545</v>
      </c>
    </row>
    <row r="372" spans="1:6" ht="12.75">
      <c r="A372" s="11" t="s">
        <v>318</v>
      </c>
      <c r="B372" s="41"/>
      <c r="C372" s="56"/>
      <c r="D372" s="130">
        <v>10000</v>
      </c>
      <c r="E372" s="91"/>
      <c r="F372" s="101">
        <f t="shared" si="5"/>
        <v>0</v>
      </c>
    </row>
    <row r="373" spans="1:6" ht="12.75" hidden="1">
      <c r="A373" s="11" t="s">
        <v>242</v>
      </c>
      <c r="B373" s="41"/>
      <c r="C373" s="56"/>
      <c r="D373" s="130">
        <v>0</v>
      </c>
      <c r="E373" s="91"/>
      <c r="F373" s="101" t="e">
        <f t="shared" si="5"/>
        <v>#DIV/0!</v>
      </c>
    </row>
    <row r="374" spans="1:6" ht="12.75">
      <c r="A374" s="58" t="s">
        <v>194</v>
      </c>
      <c r="B374" s="41"/>
      <c r="C374" s="56"/>
      <c r="D374" s="130">
        <v>93793.39</v>
      </c>
      <c r="E374" s="91">
        <v>85989.85</v>
      </c>
      <c r="F374" s="101">
        <f t="shared" si="5"/>
        <v>91.68007468330124</v>
      </c>
    </row>
    <row r="375" spans="1:6" ht="12.75">
      <c r="A375" s="11" t="s">
        <v>243</v>
      </c>
      <c r="B375" s="60">
        <v>212163</v>
      </c>
      <c r="C375" s="56">
        <v>106030</v>
      </c>
      <c r="D375" s="130">
        <v>308459.75</v>
      </c>
      <c r="E375" s="91">
        <v>53544.1</v>
      </c>
      <c r="F375" s="101">
        <f t="shared" si="5"/>
        <v>17.35853705386197</v>
      </c>
    </row>
    <row r="376" spans="1:6" ht="12.75">
      <c r="A376" s="11" t="s">
        <v>198</v>
      </c>
      <c r="B376" s="60">
        <v>22777</v>
      </c>
      <c r="C376" s="56"/>
      <c r="D376" s="130">
        <v>4560.9</v>
      </c>
      <c r="E376" s="91">
        <v>3122.7</v>
      </c>
      <c r="F376" s="101">
        <f t="shared" si="5"/>
        <v>68.46674998355587</v>
      </c>
    </row>
    <row r="377" spans="1:6" ht="12.75">
      <c r="A377" s="11" t="s">
        <v>140</v>
      </c>
      <c r="B377" s="60">
        <v>212162</v>
      </c>
      <c r="C377" s="56"/>
      <c r="D377" s="130">
        <v>2133.22</v>
      </c>
      <c r="E377" s="91">
        <v>60.92</v>
      </c>
      <c r="F377" s="101">
        <f t="shared" si="5"/>
        <v>2.8557767131378857</v>
      </c>
    </row>
    <row r="378" spans="1:6" ht="12.75">
      <c r="A378" s="11" t="s">
        <v>258</v>
      </c>
      <c r="B378" s="60"/>
      <c r="C378" s="56"/>
      <c r="D378" s="130">
        <v>14458.77</v>
      </c>
      <c r="E378" s="91">
        <v>14458.77</v>
      </c>
      <c r="F378" s="101">
        <f t="shared" si="5"/>
        <v>100</v>
      </c>
    </row>
    <row r="379" spans="1:6" ht="12.75">
      <c r="A379" s="11" t="s">
        <v>321</v>
      </c>
      <c r="B379" s="60"/>
      <c r="C379" s="56"/>
      <c r="D379" s="130">
        <v>329.93</v>
      </c>
      <c r="E379" s="91">
        <v>55.17</v>
      </c>
      <c r="F379" s="101">
        <f t="shared" si="5"/>
        <v>16.72172885157458</v>
      </c>
    </row>
    <row r="380" spans="1:6" ht="12.75" hidden="1">
      <c r="A380" s="11" t="s">
        <v>247</v>
      </c>
      <c r="B380" s="60"/>
      <c r="C380" s="56"/>
      <c r="D380" s="130">
        <v>0</v>
      </c>
      <c r="E380" s="91"/>
      <c r="F380" s="101" t="e">
        <f t="shared" si="5"/>
        <v>#DIV/0!</v>
      </c>
    </row>
    <row r="381" spans="1:6" ht="12.75">
      <c r="A381" s="11" t="s">
        <v>248</v>
      </c>
      <c r="B381" s="60">
        <v>91628</v>
      </c>
      <c r="C381" s="56"/>
      <c r="D381" s="130">
        <v>143506.5</v>
      </c>
      <c r="E381" s="91">
        <v>143506.5</v>
      </c>
      <c r="F381" s="101">
        <f t="shared" si="5"/>
        <v>100</v>
      </c>
    </row>
    <row r="382" spans="1:6" ht="12.75">
      <c r="A382" s="11" t="s">
        <v>269</v>
      </c>
      <c r="B382" s="60">
        <v>91628</v>
      </c>
      <c r="C382" s="56"/>
      <c r="D382" s="130">
        <v>287805.61</v>
      </c>
      <c r="E382" s="91">
        <v>287805.61</v>
      </c>
      <c r="F382" s="101">
        <f t="shared" si="5"/>
        <v>100</v>
      </c>
    </row>
    <row r="383" spans="1:6" ht="12.75">
      <c r="A383" s="11" t="s">
        <v>167</v>
      </c>
      <c r="B383" s="41"/>
      <c r="C383" s="56"/>
      <c r="D383" s="130">
        <v>540.89</v>
      </c>
      <c r="E383" s="91">
        <v>540.89</v>
      </c>
      <c r="F383" s="101">
        <f t="shared" si="5"/>
        <v>100</v>
      </c>
    </row>
    <row r="384" spans="1:6" ht="12.75">
      <c r="A384" s="11" t="s">
        <v>141</v>
      </c>
      <c r="B384" s="41"/>
      <c r="C384" s="56">
        <f>SUM(C385:C398)</f>
        <v>345063.16000000003</v>
      </c>
      <c r="D384" s="131">
        <f>SUM(D385:D398)</f>
        <v>1946266.5000000002</v>
      </c>
      <c r="E384" s="71">
        <f>SUM(E385:E398)</f>
        <v>1111094.85</v>
      </c>
      <c r="F384" s="101">
        <f t="shared" si="5"/>
        <v>57.0885256464107</v>
      </c>
    </row>
    <row r="385" spans="1:6" ht="12.75">
      <c r="A385" s="7" t="s">
        <v>181</v>
      </c>
      <c r="B385" s="41"/>
      <c r="C385" s="120">
        <v>1500</v>
      </c>
      <c r="D385" s="130">
        <v>1500</v>
      </c>
      <c r="E385" s="91">
        <v>1500</v>
      </c>
      <c r="F385" s="101">
        <f t="shared" si="5"/>
        <v>100</v>
      </c>
    </row>
    <row r="386" spans="1:6" ht="12.75">
      <c r="A386" s="7" t="s">
        <v>149</v>
      </c>
      <c r="B386" s="41"/>
      <c r="C386" s="120">
        <f>8534</f>
        <v>8534</v>
      </c>
      <c r="D386" s="130">
        <v>112093.15000000001</v>
      </c>
      <c r="E386" s="91">
        <v>20048.68</v>
      </c>
      <c r="F386" s="101">
        <f t="shared" si="5"/>
        <v>17.88573164372667</v>
      </c>
    </row>
    <row r="387" spans="1:6" ht="12.75">
      <c r="A387" s="7" t="s">
        <v>261</v>
      </c>
      <c r="B387" s="41"/>
      <c r="C387" s="120">
        <v>604</v>
      </c>
      <c r="D387" s="130">
        <v>5229</v>
      </c>
      <c r="E387" s="91"/>
      <c r="F387" s="101">
        <f t="shared" si="5"/>
        <v>0</v>
      </c>
    </row>
    <row r="388" spans="1:6" ht="12.75" hidden="1">
      <c r="A388" s="7" t="s">
        <v>296</v>
      </c>
      <c r="B388" s="41"/>
      <c r="C388" s="120"/>
      <c r="D388" s="130">
        <v>0</v>
      </c>
      <c r="E388" s="91"/>
      <c r="F388" s="101" t="e">
        <f t="shared" si="5"/>
        <v>#DIV/0!</v>
      </c>
    </row>
    <row r="389" spans="1:6" ht="12.75">
      <c r="A389" s="7" t="s">
        <v>228</v>
      </c>
      <c r="B389" s="41"/>
      <c r="C389" s="120">
        <v>19500</v>
      </c>
      <c r="D389" s="130">
        <v>0</v>
      </c>
      <c r="E389" s="91"/>
      <c r="F389" s="103" t="s">
        <v>363</v>
      </c>
    </row>
    <row r="390" spans="1:6" ht="12.75">
      <c r="A390" s="7" t="s">
        <v>193</v>
      </c>
      <c r="B390" s="41"/>
      <c r="C390" s="120">
        <v>157557</v>
      </c>
      <c r="D390" s="130">
        <v>729130.7899999999</v>
      </c>
      <c r="E390" s="91">
        <v>552560.46</v>
      </c>
      <c r="F390" s="101">
        <f t="shared" si="5"/>
        <v>75.78344894747896</v>
      </c>
    </row>
    <row r="391" spans="1:6" ht="12.75">
      <c r="A391" s="7" t="s">
        <v>148</v>
      </c>
      <c r="B391" s="41"/>
      <c r="C391" s="120">
        <v>2000</v>
      </c>
      <c r="D391" s="130">
        <v>196379.34999999998</v>
      </c>
      <c r="E391" s="91">
        <v>188394.86</v>
      </c>
      <c r="F391" s="101">
        <f t="shared" si="5"/>
        <v>95.93414989916201</v>
      </c>
    </row>
    <row r="392" spans="1:6" ht="12.75">
      <c r="A392" s="7" t="s">
        <v>151</v>
      </c>
      <c r="B392" s="41"/>
      <c r="C392" s="120">
        <v>5800</v>
      </c>
      <c r="D392" s="130">
        <v>80641.70999999999</v>
      </c>
      <c r="E392" s="91">
        <v>14725.56</v>
      </c>
      <c r="F392" s="101">
        <f aca="true" t="shared" si="6" ref="F392:F453">E392/D392*100</f>
        <v>18.26047587532556</v>
      </c>
    </row>
    <row r="393" spans="1:6" ht="12.75">
      <c r="A393" s="7" t="s">
        <v>155</v>
      </c>
      <c r="B393" s="41"/>
      <c r="C393" s="120">
        <v>3000</v>
      </c>
      <c r="D393" s="130">
        <v>50142.33</v>
      </c>
      <c r="E393" s="91">
        <v>44839.25</v>
      </c>
      <c r="F393" s="101">
        <f t="shared" si="6"/>
        <v>89.4239457958974</v>
      </c>
    </row>
    <row r="394" spans="1:6" ht="12.75">
      <c r="A394" s="7" t="s">
        <v>154</v>
      </c>
      <c r="B394" s="41"/>
      <c r="C394" s="120">
        <v>39500</v>
      </c>
      <c r="D394" s="130">
        <v>430244.08</v>
      </c>
      <c r="E394" s="91">
        <v>289026.04</v>
      </c>
      <c r="F394" s="101">
        <f t="shared" si="6"/>
        <v>67.17722647107661</v>
      </c>
    </row>
    <row r="395" spans="1:6" ht="12.75" hidden="1">
      <c r="A395" s="7" t="s">
        <v>267</v>
      </c>
      <c r="B395" s="41"/>
      <c r="C395" s="120"/>
      <c r="D395" s="130">
        <v>0</v>
      </c>
      <c r="E395" s="91"/>
      <c r="F395" s="101" t="e">
        <f t="shared" si="6"/>
        <v>#DIV/0!</v>
      </c>
    </row>
    <row r="396" spans="1:6" ht="12.75">
      <c r="A396" s="7" t="s">
        <v>235</v>
      </c>
      <c r="B396" s="41">
        <v>2088</v>
      </c>
      <c r="C396" s="120"/>
      <c r="D396" s="130">
        <v>51333.31</v>
      </c>
      <c r="E396" s="91"/>
      <c r="F396" s="101">
        <f t="shared" si="6"/>
        <v>0</v>
      </c>
    </row>
    <row r="397" spans="1:6" ht="12.75">
      <c r="A397" s="11" t="s">
        <v>203</v>
      </c>
      <c r="B397" s="41">
        <v>2077</v>
      </c>
      <c r="C397" s="120">
        <f>97068.16+10000</f>
        <v>107068.16</v>
      </c>
      <c r="D397" s="130">
        <v>183392.29000000004</v>
      </c>
      <c r="E397" s="91"/>
      <c r="F397" s="101">
        <f t="shared" si="6"/>
        <v>0</v>
      </c>
    </row>
    <row r="398" spans="1:6" ht="12.75">
      <c r="A398" s="17" t="s">
        <v>236</v>
      </c>
      <c r="B398" s="44">
        <v>2099</v>
      </c>
      <c r="C398" s="119"/>
      <c r="D398" s="136">
        <v>106180.48999999995</v>
      </c>
      <c r="E398" s="93"/>
      <c r="F398" s="106">
        <f t="shared" si="6"/>
        <v>0</v>
      </c>
    </row>
    <row r="399" spans="1:6" ht="12.75">
      <c r="A399" s="4" t="s">
        <v>75</v>
      </c>
      <c r="B399" s="45"/>
      <c r="C399" s="115">
        <f>C400+C433</f>
        <v>334783.56</v>
      </c>
      <c r="D399" s="129">
        <f>D400+D433</f>
        <v>1906445.9000000001</v>
      </c>
      <c r="E399" s="70">
        <f>E400+E433</f>
        <v>1705317.0499999998</v>
      </c>
      <c r="F399" s="104">
        <f t="shared" si="6"/>
        <v>89.45006254832617</v>
      </c>
    </row>
    <row r="400" spans="1:6" ht="12.75">
      <c r="A400" s="13" t="s">
        <v>36</v>
      </c>
      <c r="B400" s="45"/>
      <c r="C400" s="87">
        <f>SUM(C402:C432)</f>
        <v>334783.56</v>
      </c>
      <c r="D400" s="134">
        <f>SUM(D402:D432)</f>
        <v>1905623.87</v>
      </c>
      <c r="E400" s="74">
        <f>SUM(E402:E432)</f>
        <v>1704495.0199999998</v>
      </c>
      <c r="F400" s="104">
        <f t="shared" si="6"/>
        <v>89.4455116160987</v>
      </c>
    </row>
    <row r="401" spans="1:6" ht="12.75">
      <c r="A401" s="9" t="s">
        <v>13</v>
      </c>
      <c r="B401" s="41"/>
      <c r="C401" s="56"/>
      <c r="D401" s="130"/>
      <c r="E401" s="91"/>
      <c r="F401" s="101"/>
    </row>
    <row r="402" spans="1:6" ht="12.75">
      <c r="A402" s="68" t="s">
        <v>76</v>
      </c>
      <c r="B402" s="47"/>
      <c r="C402" s="56">
        <v>253700</v>
      </c>
      <c r="D402" s="130">
        <v>281087.91000000003</v>
      </c>
      <c r="E402" s="91">
        <v>281087.91</v>
      </c>
      <c r="F402" s="101">
        <f t="shared" si="6"/>
        <v>99.99999999999997</v>
      </c>
    </row>
    <row r="403" spans="1:6" ht="12.75" hidden="1">
      <c r="A403" s="42" t="s">
        <v>172</v>
      </c>
      <c r="B403" s="47"/>
      <c r="C403" s="56"/>
      <c r="D403" s="130">
        <v>0</v>
      </c>
      <c r="E403" s="91"/>
      <c r="F403" s="101" t="e">
        <f t="shared" si="6"/>
        <v>#DIV/0!</v>
      </c>
    </row>
    <row r="404" spans="1:6" ht="12.75" hidden="1">
      <c r="A404" s="7" t="s">
        <v>120</v>
      </c>
      <c r="B404" s="41"/>
      <c r="C404" s="56"/>
      <c r="D404" s="130">
        <v>0</v>
      </c>
      <c r="E404" s="91"/>
      <c r="F404" s="101" t="e">
        <f t="shared" si="6"/>
        <v>#DIV/0!</v>
      </c>
    </row>
    <row r="405" spans="1:6" ht="12.75">
      <c r="A405" s="7" t="s">
        <v>134</v>
      </c>
      <c r="B405" s="41"/>
      <c r="C405" s="56">
        <v>70000</v>
      </c>
      <c r="D405" s="130">
        <v>108484.76</v>
      </c>
      <c r="E405" s="91">
        <v>85231.57</v>
      </c>
      <c r="F405" s="101">
        <f t="shared" si="6"/>
        <v>78.56547776849025</v>
      </c>
    </row>
    <row r="406" spans="1:6" ht="12.75">
      <c r="A406" s="7" t="s">
        <v>38</v>
      </c>
      <c r="B406" s="41"/>
      <c r="C406" s="56">
        <v>10593.56</v>
      </c>
      <c r="D406" s="130">
        <v>15774.099999999999</v>
      </c>
      <c r="E406" s="91">
        <v>7082.01</v>
      </c>
      <c r="F406" s="101">
        <f t="shared" si="6"/>
        <v>44.89644417114131</v>
      </c>
    </row>
    <row r="407" spans="1:6" ht="12.75" hidden="1">
      <c r="A407" s="7" t="s">
        <v>51</v>
      </c>
      <c r="B407" s="41"/>
      <c r="C407" s="56"/>
      <c r="D407" s="130">
        <v>0</v>
      </c>
      <c r="E407" s="91"/>
      <c r="F407" s="101" t="e">
        <f t="shared" si="6"/>
        <v>#DIV/0!</v>
      </c>
    </row>
    <row r="408" spans="1:6" ht="12.75" hidden="1">
      <c r="A408" s="7" t="s">
        <v>224</v>
      </c>
      <c r="B408" s="41">
        <v>13013</v>
      </c>
      <c r="C408" s="56"/>
      <c r="D408" s="130">
        <v>0</v>
      </c>
      <c r="E408" s="91"/>
      <c r="F408" s="101" t="e">
        <f t="shared" si="6"/>
        <v>#DIV/0!</v>
      </c>
    </row>
    <row r="409" spans="1:6" ht="12.75" hidden="1">
      <c r="A409" s="42" t="s">
        <v>288</v>
      </c>
      <c r="B409" s="41">
        <v>2178</v>
      </c>
      <c r="C409" s="56"/>
      <c r="D409" s="130"/>
      <c r="E409" s="91"/>
      <c r="F409" s="101" t="e">
        <f t="shared" si="6"/>
        <v>#DIV/0!</v>
      </c>
    </row>
    <row r="410" spans="1:6" ht="12.75">
      <c r="A410" s="42" t="s">
        <v>315</v>
      </c>
      <c r="B410" s="41">
        <v>2178</v>
      </c>
      <c r="C410" s="56"/>
      <c r="D410" s="130">
        <f>1391.46+962.52</f>
        <v>2353.98</v>
      </c>
      <c r="E410" s="102">
        <v>2353.98</v>
      </c>
      <c r="F410" s="101">
        <f t="shared" si="6"/>
        <v>100</v>
      </c>
    </row>
    <row r="411" spans="1:6" ht="12.75">
      <c r="A411" s="7" t="s">
        <v>289</v>
      </c>
      <c r="B411" s="41">
        <v>2073</v>
      </c>
      <c r="C411" s="56"/>
      <c r="D411" s="130">
        <v>685.6199999999999</v>
      </c>
      <c r="E411" s="102">
        <v>685.62</v>
      </c>
      <c r="F411" s="101">
        <f t="shared" si="6"/>
        <v>100.00000000000003</v>
      </c>
    </row>
    <row r="412" spans="1:6" ht="12.75" hidden="1">
      <c r="A412" s="7" t="s">
        <v>277</v>
      </c>
      <c r="B412" s="41"/>
      <c r="C412" s="56"/>
      <c r="D412" s="130">
        <v>0</v>
      </c>
      <c r="E412" s="102"/>
      <c r="F412" s="101" t="e">
        <f t="shared" si="6"/>
        <v>#DIV/0!</v>
      </c>
    </row>
    <row r="413" spans="1:6" ht="12.75" hidden="1">
      <c r="A413" s="7" t="s">
        <v>290</v>
      </c>
      <c r="B413" s="41">
        <v>1230</v>
      </c>
      <c r="C413" s="56"/>
      <c r="D413" s="130"/>
      <c r="E413" s="102"/>
      <c r="F413" s="101" t="e">
        <f t="shared" si="6"/>
        <v>#DIV/0!</v>
      </c>
    </row>
    <row r="414" spans="1:6" ht="13.5" thickBot="1">
      <c r="A414" s="152" t="s">
        <v>313</v>
      </c>
      <c r="B414" s="149">
        <v>1230</v>
      </c>
      <c r="C414" s="150"/>
      <c r="D414" s="146">
        <f>17341.72+11294.79</f>
        <v>28636.510000000002</v>
      </c>
      <c r="E414" s="153">
        <v>25302.48</v>
      </c>
      <c r="F414" s="111">
        <f t="shared" si="6"/>
        <v>88.35741506210078</v>
      </c>
    </row>
    <row r="415" spans="1:6" ht="12.75">
      <c r="A415" s="7" t="s">
        <v>347</v>
      </c>
      <c r="B415" s="41">
        <v>1238</v>
      </c>
      <c r="C415" s="56"/>
      <c r="D415" s="130">
        <v>91100.15</v>
      </c>
      <c r="E415" s="102">
        <v>19006.31</v>
      </c>
      <c r="F415" s="101">
        <f t="shared" si="6"/>
        <v>20.86309407833028</v>
      </c>
    </row>
    <row r="416" spans="1:6" ht="12.75" hidden="1">
      <c r="A416" s="7" t="s">
        <v>291</v>
      </c>
      <c r="B416" s="41">
        <v>2080</v>
      </c>
      <c r="C416" s="56"/>
      <c r="D416" s="130"/>
      <c r="E416" s="102"/>
      <c r="F416" s="101" t="e">
        <f t="shared" si="6"/>
        <v>#DIV/0!</v>
      </c>
    </row>
    <row r="417" spans="1:6" ht="12.75">
      <c r="A417" s="7" t="s">
        <v>298</v>
      </c>
      <c r="B417" s="41">
        <v>2080</v>
      </c>
      <c r="C417" s="56"/>
      <c r="D417" s="130">
        <f>1449.15+4622.81</f>
        <v>6071.960000000001</v>
      </c>
      <c r="E417" s="102">
        <v>6071.96</v>
      </c>
      <c r="F417" s="101">
        <f t="shared" si="6"/>
        <v>99.99999999999999</v>
      </c>
    </row>
    <row r="418" spans="1:6" ht="12.75" hidden="1">
      <c r="A418" s="7" t="s">
        <v>292</v>
      </c>
      <c r="B418" s="41">
        <v>1233</v>
      </c>
      <c r="C418" s="56"/>
      <c r="D418" s="130"/>
      <c r="E418" s="102"/>
      <c r="F418" s="101" t="e">
        <f t="shared" si="6"/>
        <v>#DIV/0!</v>
      </c>
    </row>
    <row r="419" spans="1:6" ht="12.75">
      <c r="A419" s="7" t="s">
        <v>335</v>
      </c>
      <c r="B419" s="41">
        <v>1233</v>
      </c>
      <c r="C419" s="56"/>
      <c r="D419" s="130">
        <f>1798.67+1539.11</f>
        <v>3337.7799999999997</v>
      </c>
      <c r="E419" s="102">
        <v>3337.78</v>
      </c>
      <c r="F419" s="101">
        <f t="shared" si="6"/>
        <v>100.00000000000003</v>
      </c>
    </row>
    <row r="420" spans="1:6" ht="12.75">
      <c r="A420" s="16" t="s">
        <v>351</v>
      </c>
      <c r="B420" s="41">
        <v>1237</v>
      </c>
      <c r="C420" s="56"/>
      <c r="D420" s="130">
        <v>2695.94</v>
      </c>
      <c r="E420" s="91">
        <v>31.92</v>
      </c>
      <c r="F420" s="101">
        <f t="shared" si="6"/>
        <v>1.1840026113340802</v>
      </c>
    </row>
    <row r="421" spans="1:6" ht="12.75">
      <c r="A421" s="7" t="s">
        <v>352</v>
      </c>
      <c r="B421" s="41">
        <v>1241</v>
      </c>
      <c r="C421" s="56"/>
      <c r="D421" s="130">
        <v>1628.32</v>
      </c>
      <c r="E421" s="91">
        <v>94.65</v>
      </c>
      <c r="F421" s="101">
        <f t="shared" si="6"/>
        <v>5.812739510661296</v>
      </c>
    </row>
    <row r="422" spans="1:6" ht="12.75">
      <c r="A422" s="7" t="s">
        <v>353</v>
      </c>
      <c r="B422" s="41">
        <v>1235</v>
      </c>
      <c r="C422" s="56"/>
      <c r="D422" s="130">
        <v>14334.99</v>
      </c>
      <c r="E422" s="91">
        <v>9299.54</v>
      </c>
      <c r="F422" s="101">
        <f t="shared" si="6"/>
        <v>64.8730135144845</v>
      </c>
    </row>
    <row r="423" spans="1:6" ht="12.75">
      <c r="A423" s="7" t="s">
        <v>354</v>
      </c>
      <c r="B423" s="41">
        <v>1236</v>
      </c>
      <c r="C423" s="56"/>
      <c r="D423" s="130">
        <v>13270</v>
      </c>
      <c r="E423" s="91">
        <v>1792</v>
      </c>
      <c r="F423" s="101">
        <f t="shared" si="6"/>
        <v>13.504144687264507</v>
      </c>
    </row>
    <row r="424" spans="1:6" ht="12.75">
      <c r="A424" s="7" t="s">
        <v>355</v>
      </c>
      <c r="B424" s="41">
        <v>1240</v>
      </c>
      <c r="C424" s="56"/>
      <c r="D424" s="130">
        <v>9050.52</v>
      </c>
      <c r="E424" s="91"/>
      <c r="F424" s="101">
        <f t="shared" si="6"/>
        <v>0</v>
      </c>
    </row>
    <row r="425" spans="1:6" ht="12.75">
      <c r="A425" s="16" t="s">
        <v>168</v>
      </c>
      <c r="B425" s="41">
        <v>13305</v>
      </c>
      <c r="C425" s="56"/>
      <c r="D425" s="130">
        <v>1209266.25</v>
      </c>
      <c r="E425" s="91">
        <v>1209266.25</v>
      </c>
      <c r="F425" s="101">
        <f t="shared" si="6"/>
        <v>100</v>
      </c>
    </row>
    <row r="426" spans="1:6" ht="12.75">
      <c r="A426" s="7" t="s">
        <v>77</v>
      </c>
      <c r="B426" s="41">
        <v>13307</v>
      </c>
      <c r="C426" s="56"/>
      <c r="D426" s="130">
        <v>12500</v>
      </c>
      <c r="E426" s="91">
        <v>12158.92</v>
      </c>
      <c r="F426" s="101">
        <f t="shared" si="6"/>
        <v>97.27136</v>
      </c>
    </row>
    <row r="427" spans="1:6" ht="12.75" hidden="1">
      <c r="A427" s="7" t="s">
        <v>119</v>
      </c>
      <c r="B427" s="41">
        <v>14032</v>
      </c>
      <c r="C427" s="56"/>
      <c r="D427" s="130">
        <v>0</v>
      </c>
      <c r="E427" s="91"/>
      <c r="F427" s="101" t="e">
        <f t="shared" si="6"/>
        <v>#DIV/0!</v>
      </c>
    </row>
    <row r="428" spans="1:6" ht="12.75" hidden="1">
      <c r="A428" s="42" t="s">
        <v>293</v>
      </c>
      <c r="B428" s="41">
        <v>13351</v>
      </c>
      <c r="C428" s="56"/>
      <c r="D428" s="130">
        <v>0</v>
      </c>
      <c r="E428" s="91"/>
      <c r="F428" s="101" t="e">
        <f t="shared" si="6"/>
        <v>#DIV/0!</v>
      </c>
    </row>
    <row r="429" spans="1:6" ht="12.75" hidden="1">
      <c r="A429" s="27" t="s">
        <v>270</v>
      </c>
      <c r="B429" s="41">
        <v>13351</v>
      </c>
      <c r="C429" s="56"/>
      <c r="D429" s="130">
        <v>0</v>
      </c>
      <c r="E429" s="91"/>
      <c r="F429" s="101" t="e">
        <f t="shared" si="6"/>
        <v>#DIV/0!</v>
      </c>
    </row>
    <row r="430" spans="1:6" ht="12.75">
      <c r="A430" s="11" t="s">
        <v>357</v>
      </c>
      <c r="B430" s="41">
        <v>35030</v>
      </c>
      <c r="C430" s="56"/>
      <c r="D430" s="130">
        <v>22672.2</v>
      </c>
      <c r="E430" s="91">
        <v>22672.2</v>
      </c>
      <c r="F430" s="101">
        <f t="shared" si="6"/>
        <v>100</v>
      </c>
    </row>
    <row r="431" spans="1:6" ht="12.75">
      <c r="A431" s="42" t="s">
        <v>126</v>
      </c>
      <c r="B431" s="41">
        <v>4359</v>
      </c>
      <c r="C431" s="56"/>
      <c r="D431" s="130">
        <v>1095</v>
      </c>
      <c r="E431" s="91">
        <v>1095</v>
      </c>
      <c r="F431" s="101">
        <f t="shared" si="6"/>
        <v>100</v>
      </c>
    </row>
    <row r="432" spans="1:6" ht="12.75">
      <c r="A432" s="7" t="s">
        <v>62</v>
      </c>
      <c r="B432" s="41"/>
      <c r="C432" s="56">
        <v>490</v>
      </c>
      <c r="D432" s="130">
        <v>81577.88</v>
      </c>
      <c r="E432" s="102">
        <v>17924.92</v>
      </c>
      <c r="F432" s="101">
        <f t="shared" si="6"/>
        <v>21.97277006953355</v>
      </c>
    </row>
    <row r="433" spans="1:6" ht="12.75">
      <c r="A433" s="13" t="s">
        <v>40</v>
      </c>
      <c r="B433" s="45"/>
      <c r="C433" s="87">
        <f>SUM(C435:C437)</f>
        <v>0</v>
      </c>
      <c r="D433" s="134">
        <f>SUM(D435:D437)</f>
        <v>822.03</v>
      </c>
      <c r="E433" s="74">
        <f>SUM(E435:E437)</f>
        <v>822.03</v>
      </c>
      <c r="F433" s="104">
        <f t="shared" si="6"/>
        <v>100</v>
      </c>
    </row>
    <row r="434" spans="1:6" ht="12.75">
      <c r="A434" s="9" t="s">
        <v>13</v>
      </c>
      <c r="B434" s="41"/>
      <c r="C434" s="56"/>
      <c r="D434" s="130"/>
      <c r="E434" s="91"/>
      <c r="F434" s="101"/>
    </row>
    <row r="435" spans="1:6" ht="12.75" hidden="1">
      <c r="A435" s="7" t="s">
        <v>69</v>
      </c>
      <c r="B435" s="41"/>
      <c r="C435" s="56"/>
      <c r="D435" s="130"/>
      <c r="E435" s="91"/>
      <c r="F435" s="101" t="e">
        <f t="shared" si="6"/>
        <v>#DIV/0!</v>
      </c>
    </row>
    <row r="436" spans="1:6" ht="12.75" hidden="1">
      <c r="A436" s="7" t="s">
        <v>41</v>
      </c>
      <c r="B436" s="41"/>
      <c r="C436" s="56"/>
      <c r="D436" s="130"/>
      <c r="E436" s="91"/>
      <c r="F436" s="101" t="e">
        <f t="shared" si="6"/>
        <v>#DIV/0!</v>
      </c>
    </row>
    <row r="437" spans="1:6" ht="12.75">
      <c r="A437" s="10" t="s">
        <v>62</v>
      </c>
      <c r="B437" s="44"/>
      <c r="C437" s="119"/>
      <c r="D437" s="136">
        <v>822.03</v>
      </c>
      <c r="E437" s="93">
        <v>822.03</v>
      </c>
      <c r="F437" s="106">
        <f t="shared" si="6"/>
        <v>100</v>
      </c>
    </row>
    <row r="438" spans="1:6" ht="12.75">
      <c r="A438" s="8" t="s">
        <v>266</v>
      </c>
      <c r="B438" s="45"/>
      <c r="C438" s="115">
        <f>C439+C450</f>
        <v>7532.35</v>
      </c>
      <c r="D438" s="129">
        <f>D439+D450</f>
        <v>37422.880000000005</v>
      </c>
      <c r="E438" s="70">
        <f>E439+E450</f>
        <v>22954.62</v>
      </c>
      <c r="F438" s="104">
        <f t="shared" si="6"/>
        <v>61.33846459705933</v>
      </c>
    </row>
    <row r="439" spans="1:6" ht="12.75">
      <c r="A439" s="13" t="s">
        <v>36</v>
      </c>
      <c r="B439" s="45"/>
      <c r="C439" s="87">
        <f>SUM(C441:C449)</f>
        <v>7532.35</v>
      </c>
      <c r="D439" s="134">
        <f>SUM(D441:D449)</f>
        <v>27772.88</v>
      </c>
      <c r="E439" s="74">
        <f>SUM(E441:E449)</f>
        <v>13304.619999999999</v>
      </c>
      <c r="F439" s="104">
        <f t="shared" si="6"/>
        <v>47.905078623462884</v>
      </c>
    </row>
    <row r="440" spans="1:6" ht="12.75">
      <c r="A440" s="9" t="s">
        <v>13</v>
      </c>
      <c r="B440" s="41"/>
      <c r="C440" s="56"/>
      <c r="D440" s="130"/>
      <c r="E440" s="91"/>
      <c r="F440" s="101"/>
    </row>
    <row r="441" spans="1:6" ht="12.75">
      <c r="A441" s="7" t="s">
        <v>38</v>
      </c>
      <c r="B441" s="41"/>
      <c r="C441" s="56">
        <v>7532.35</v>
      </c>
      <c r="D441" s="130">
        <v>22263.72</v>
      </c>
      <c r="E441" s="91">
        <v>7795.46</v>
      </c>
      <c r="F441" s="101">
        <f t="shared" si="6"/>
        <v>35.014184511842586</v>
      </c>
    </row>
    <row r="442" spans="1:6" ht="12.75">
      <c r="A442" s="7" t="s">
        <v>62</v>
      </c>
      <c r="B442" s="41"/>
      <c r="C442" s="56"/>
      <c r="D442" s="130">
        <v>2845.98</v>
      </c>
      <c r="E442" s="91">
        <v>2845.98</v>
      </c>
      <c r="F442" s="101">
        <f t="shared" si="6"/>
        <v>100</v>
      </c>
    </row>
    <row r="443" spans="1:6" ht="12.75" hidden="1">
      <c r="A443" s="7" t="s">
        <v>51</v>
      </c>
      <c r="B443" s="41"/>
      <c r="C443" s="56"/>
      <c r="D443" s="130">
        <v>0</v>
      </c>
      <c r="E443" s="91"/>
      <c r="F443" s="101" t="e">
        <f t="shared" si="6"/>
        <v>#DIV/0!</v>
      </c>
    </row>
    <row r="444" spans="1:6" ht="12.75" hidden="1">
      <c r="A444" s="7" t="s">
        <v>132</v>
      </c>
      <c r="B444" s="41"/>
      <c r="C444" s="56"/>
      <c r="D444" s="130">
        <v>0</v>
      </c>
      <c r="E444" s="91"/>
      <c r="F444" s="101" t="e">
        <f t="shared" si="6"/>
        <v>#DIV/0!</v>
      </c>
    </row>
    <row r="445" spans="1:6" ht="12.75">
      <c r="A445" s="16" t="s">
        <v>320</v>
      </c>
      <c r="B445" s="41" t="s">
        <v>330</v>
      </c>
      <c r="C445" s="56"/>
      <c r="D445" s="130">
        <v>305.14000000000004</v>
      </c>
      <c r="E445" s="91">
        <v>305.14</v>
      </c>
      <c r="F445" s="101">
        <f t="shared" si="6"/>
        <v>99.99999999999997</v>
      </c>
    </row>
    <row r="446" spans="1:6" ht="12.75" hidden="1">
      <c r="A446" s="7" t="s">
        <v>215</v>
      </c>
      <c r="B446" s="41">
        <v>98035</v>
      </c>
      <c r="C446" s="56"/>
      <c r="D446" s="130">
        <v>0</v>
      </c>
      <c r="E446" s="91"/>
      <c r="F446" s="101" t="e">
        <f t="shared" si="6"/>
        <v>#DIV/0!</v>
      </c>
    </row>
    <row r="447" spans="1:6" ht="12.75">
      <c r="A447" s="7" t="s">
        <v>310</v>
      </c>
      <c r="B447" s="89" t="s">
        <v>196</v>
      </c>
      <c r="C447" s="56"/>
      <c r="D447" s="130">
        <v>1316.39</v>
      </c>
      <c r="E447" s="91">
        <v>1316.39</v>
      </c>
      <c r="F447" s="101">
        <f t="shared" si="6"/>
        <v>100</v>
      </c>
    </row>
    <row r="448" spans="1:6" ht="12.75">
      <c r="A448" s="7" t="s">
        <v>331</v>
      </c>
      <c r="B448" s="89"/>
      <c r="C448" s="56"/>
      <c r="D448" s="130">
        <v>1041.65</v>
      </c>
      <c r="E448" s="91">
        <v>1041.65</v>
      </c>
      <c r="F448" s="101">
        <f t="shared" si="6"/>
        <v>100</v>
      </c>
    </row>
    <row r="449" spans="1:6" ht="12.75" hidden="1">
      <c r="A449" s="7" t="s">
        <v>195</v>
      </c>
      <c r="B449" s="41">
        <v>33064</v>
      </c>
      <c r="C449" s="56"/>
      <c r="D449" s="130"/>
      <c r="E449" s="91"/>
      <c r="F449" s="101" t="e">
        <f t="shared" si="6"/>
        <v>#DIV/0!</v>
      </c>
    </row>
    <row r="450" spans="1:6" ht="12.75">
      <c r="A450" s="13" t="s">
        <v>40</v>
      </c>
      <c r="B450" s="45"/>
      <c r="C450" s="87">
        <f>SUM(C452:C457)</f>
        <v>0</v>
      </c>
      <c r="D450" s="134">
        <f>SUM(D452:D457)</f>
        <v>9650</v>
      </c>
      <c r="E450" s="74">
        <f>SUM(E452:E457)</f>
        <v>9650</v>
      </c>
      <c r="F450" s="104">
        <f t="shared" si="6"/>
        <v>100</v>
      </c>
    </row>
    <row r="451" spans="1:6" ht="12.75">
      <c r="A451" s="9" t="s">
        <v>13</v>
      </c>
      <c r="B451" s="41"/>
      <c r="C451" s="56"/>
      <c r="D451" s="130"/>
      <c r="E451" s="91"/>
      <c r="F451" s="101"/>
    </row>
    <row r="452" spans="1:6" ht="12.75" hidden="1">
      <c r="A452" s="11" t="s">
        <v>54</v>
      </c>
      <c r="B452" s="41"/>
      <c r="C452" s="56"/>
      <c r="D452" s="130"/>
      <c r="E452" s="91"/>
      <c r="F452" s="101" t="e">
        <f t="shared" si="6"/>
        <v>#DIV/0!</v>
      </c>
    </row>
    <row r="453" spans="1:6" ht="12.75">
      <c r="A453" s="36" t="s">
        <v>300</v>
      </c>
      <c r="B453" s="41"/>
      <c r="C453" s="56"/>
      <c r="D453" s="130">
        <v>6700</v>
      </c>
      <c r="E453" s="91">
        <v>6700</v>
      </c>
      <c r="F453" s="101">
        <f t="shared" si="6"/>
        <v>100</v>
      </c>
    </row>
    <row r="454" spans="1:6" ht="12.75" hidden="1">
      <c r="A454" s="11" t="s">
        <v>152</v>
      </c>
      <c r="B454" s="41"/>
      <c r="C454" s="56"/>
      <c r="D454" s="130">
        <v>0</v>
      </c>
      <c r="E454" s="91"/>
      <c r="F454" s="101" t="e">
        <f aca="true" t="shared" si="7" ref="F454:F516">E454/D454*100</f>
        <v>#DIV/0!</v>
      </c>
    </row>
    <row r="455" spans="1:6" ht="12.75">
      <c r="A455" s="10" t="s">
        <v>41</v>
      </c>
      <c r="B455" s="44"/>
      <c r="C455" s="119"/>
      <c r="D455" s="136">
        <v>2950</v>
      </c>
      <c r="E455" s="93">
        <v>2950</v>
      </c>
      <c r="F455" s="106">
        <f t="shared" si="7"/>
        <v>100</v>
      </c>
    </row>
    <row r="456" spans="1:6" ht="12.75" hidden="1">
      <c r="A456" s="7" t="s">
        <v>62</v>
      </c>
      <c r="B456" s="41"/>
      <c r="C456" s="56"/>
      <c r="D456" s="130"/>
      <c r="E456" s="91"/>
      <c r="F456" s="101" t="e">
        <f t="shared" si="7"/>
        <v>#DIV/0!</v>
      </c>
    </row>
    <row r="457" spans="1:6" ht="12.75" hidden="1">
      <c r="A457" s="67" t="s">
        <v>153</v>
      </c>
      <c r="B457" s="44"/>
      <c r="C457" s="119"/>
      <c r="D457" s="136"/>
      <c r="E457" s="93"/>
      <c r="F457" s="101" t="e">
        <f t="shared" si="7"/>
        <v>#DIV/0!</v>
      </c>
    </row>
    <row r="458" spans="1:6" ht="12.75">
      <c r="A458" s="4" t="s">
        <v>78</v>
      </c>
      <c r="B458" s="45"/>
      <c r="C458" s="115">
        <f>C459+C462</f>
        <v>3238.8</v>
      </c>
      <c r="D458" s="129">
        <f>D459+D462</f>
        <v>3277.4500000000003</v>
      </c>
      <c r="E458" s="70">
        <f>E459+E462</f>
        <v>3277.45</v>
      </c>
      <c r="F458" s="104">
        <f t="shared" si="7"/>
        <v>99.99999999999999</v>
      </c>
    </row>
    <row r="459" spans="1:6" ht="12.75">
      <c r="A459" s="13" t="s">
        <v>36</v>
      </c>
      <c r="B459" s="45"/>
      <c r="C459" s="87">
        <f>SUM(C461:C461)</f>
        <v>3238.8</v>
      </c>
      <c r="D459" s="134">
        <f>SUM(D461:D461)</f>
        <v>3277.4500000000003</v>
      </c>
      <c r="E459" s="74">
        <f>SUM(E461:E461)</f>
        <v>3277.45</v>
      </c>
      <c r="F459" s="104">
        <f t="shared" si="7"/>
        <v>99.99999999999999</v>
      </c>
    </row>
    <row r="460" spans="1:6" ht="12.75">
      <c r="A460" s="9" t="s">
        <v>13</v>
      </c>
      <c r="B460" s="41"/>
      <c r="C460" s="56"/>
      <c r="D460" s="130"/>
      <c r="E460" s="91"/>
      <c r="F460" s="101"/>
    </row>
    <row r="461" spans="1:6" ht="12.75">
      <c r="A461" s="10" t="s">
        <v>38</v>
      </c>
      <c r="B461" s="44"/>
      <c r="C461" s="121">
        <v>3238.8</v>
      </c>
      <c r="D461" s="136">
        <v>3277.4500000000003</v>
      </c>
      <c r="E461" s="93">
        <v>3277.45</v>
      </c>
      <c r="F461" s="106">
        <f t="shared" si="7"/>
        <v>99.99999999999999</v>
      </c>
    </row>
    <row r="462" spans="1:6" ht="12.75" hidden="1">
      <c r="A462" s="13" t="s">
        <v>40</v>
      </c>
      <c r="B462" s="45"/>
      <c r="C462" s="87">
        <f>SUM(C464:C464)</f>
        <v>0</v>
      </c>
      <c r="D462" s="134">
        <f>SUM(D464:D464)</f>
        <v>0</v>
      </c>
      <c r="E462" s="74"/>
      <c r="F462" s="101" t="e">
        <f t="shared" si="7"/>
        <v>#DIV/0!</v>
      </c>
    </row>
    <row r="463" spans="1:6" ht="12.75" hidden="1">
      <c r="A463" s="9" t="s">
        <v>13</v>
      </c>
      <c r="B463" s="41"/>
      <c r="C463" s="56"/>
      <c r="D463" s="130"/>
      <c r="E463" s="91"/>
      <c r="F463" s="101" t="e">
        <f t="shared" si="7"/>
        <v>#DIV/0!</v>
      </c>
    </row>
    <row r="464" spans="1:6" ht="12.75" hidden="1">
      <c r="A464" s="10" t="s">
        <v>41</v>
      </c>
      <c r="B464" s="44"/>
      <c r="C464" s="119"/>
      <c r="D464" s="136"/>
      <c r="E464" s="93"/>
      <c r="F464" s="101" t="e">
        <f t="shared" si="7"/>
        <v>#DIV/0!</v>
      </c>
    </row>
    <row r="465" spans="1:6" ht="12.75">
      <c r="A465" s="4" t="s">
        <v>79</v>
      </c>
      <c r="B465" s="45"/>
      <c r="C465" s="115">
        <f>C466</f>
        <v>86090.05</v>
      </c>
      <c r="D465" s="129">
        <f>D466</f>
        <v>298901.47000000003</v>
      </c>
      <c r="E465" s="70">
        <f>E466</f>
        <v>56281.26</v>
      </c>
      <c r="F465" s="104">
        <f t="shared" si="7"/>
        <v>18.829368754860923</v>
      </c>
    </row>
    <row r="466" spans="1:6" ht="12.75">
      <c r="A466" s="13" t="s">
        <v>36</v>
      </c>
      <c r="B466" s="45"/>
      <c r="C466" s="87">
        <f>SUM(C468:C471)</f>
        <v>86090.05</v>
      </c>
      <c r="D466" s="134">
        <f>SUM(D468:D471)</f>
        <v>298901.47000000003</v>
      </c>
      <c r="E466" s="74">
        <f>SUM(E468:E471)</f>
        <v>56281.26</v>
      </c>
      <c r="F466" s="104">
        <f t="shared" si="7"/>
        <v>18.829368754860923</v>
      </c>
    </row>
    <row r="467" spans="1:6" ht="12.75">
      <c r="A467" s="9" t="s">
        <v>13</v>
      </c>
      <c r="B467" s="41"/>
      <c r="C467" s="115"/>
      <c r="D467" s="130"/>
      <c r="E467" s="91"/>
      <c r="F467" s="101"/>
    </row>
    <row r="468" spans="1:6" ht="12.75">
      <c r="A468" s="42" t="s">
        <v>160</v>
      </c>
      <c r="B468" s="41"/>
      <c r="C468" s="56">
        <v>50590.05</v>
      </c>
      <c r="D468" s="130">
        <v>217224.18000000002</v>
      </c>
      <c r="E468" s="91"/>
      <c r="F468" s="101">
        <f t="shared" si="7"/>
        <v>0</v>
      </c>
    </row>
    <row r="469" spans="1:6" ht="12.75">
      <c r="A469" s="42" t="s">
        <v>80</v>
      </c>
      <c r="B469" s="41"/>
      <c r="C469" s="56"/>
      <c r="D469" s="130">
        <v>32523.22</v>
      </c>
      <c r="E469" s="91">
        <v>32523.22</v>
      </c>
      <c r="F469" s="101">
        <f t="shared" si="7"/>
        <v>100</v>
      </c>
    </row>
    <row r="470" spans="1:6" ht="12.75">
      <c r="A470" s="42" t="s">
        <v>81</v>
      </c>
      <c r="B470" s="41"/>
      <c r="C470" s="56"/>
      <c r="D470" s="130">
        <v>13654.07</v>
      </c>
      <c r="E470" s="91">
        <v>13654.07</v>
      </c>
      <c r="F470" s="101">
        <f t="shared" si="7"/>
        <v>100</v>
      </c>
    </row>
    <row r="471" spans="1:6" ht="12.75">
      <c r="A471" s="10" t="s">
        <v>38</v>
      </c>
      <c r="B471" s="44"/>
      <c r="C471" s="119">
        <v>35500</v>
      </c>
      <c r="D471" s="136">
        <v>35500</v>
      </c>
      <c r="E471" s="93">
        <f>10103.82+0.15</f>
        <v>10103.97</v>
      </c>
      <c r="F471" s="106">
        <f t="shared" si="7"/>
        <v>28.461887323943657</v>
      </c>
    </row>
    <row r="472" spans="1:6" ht="12.75">
      <c r="A472" s="4" t="s">
        <v>138</v>
      </c>
      <c r="B472" s="45"/>
      <c r="C472" s="115">
        <f>C473+C486</f>
        <v>90002</v>
      </c>
      <c r="D472" s="129">
        <f>D473+D486</f>
        <v>338693.74</v>
      </c>
      <c r="E472" s="70">
        <f>E473+E486</f>
        <v>316099.63</v>
      </c>
      <c r="F472" s="104">
        <f t="shared" si="7"/>
        <v>93.32904410928883</v>
      </c>
    </row>
    <row r="473" spans="1:6" ht="12.75">
      <c r="A473" s="13" t="s">
        <v>36</v>
      </c>
      <c r="B473" s="45"/>
      <c r="C473" s="87">
        <f>SUM(C475:C485)</f>
        <v>58152</v>
      </c>
      <c r="D473" s="134">
        <f>SUM(D474:D485)</f>
        <v>119491.17000000001</v>
      </c>
      <c r="E473" s="74">
        <f>SUM(E474:E485)</f>
        <v>109789.42</v>
      </c>
      <c r="F473" s="104">
        <f t="shared" si="7"/>
        <v>91.88078081418065</v>
      </c>
    </row>
    <row r="474" spans="1:6" ht="12.75">
      <c r="A474" s="9" t="s">
        <v>13</v>
      </c>
      <c r="B474" s="41"/>
      <c r="C474" s="56"/>
      <c r="D474" s="130"/>
      <c r="E474" s="91"/>
      <c r="F474" s="101"/>
    </row>
    <row r="475" spans="1:6" ht="12.75">
      <c r="A475" s="7" t="s">
        <v>211</v>
      </c>
      <c r="B475" s="41">
        <v>1202</v>
      </c>
      <c r="C475" s="56">
        <v>2950</v>
      </c>
      <c r="D475" s="130">
        <v>3432.6000000000004</v>
      </c>
      <c r="E475" s="91">
        <v>3398.5</v>
      </c>
      <c r="F475" s="101">
        <f t="shared" si="7"/>
        <v>99.00658393054826</v>
      </c>
    </row>
    <row r="476" spans="1:6" ht="12.75">
      <c r="A476" s="7" t="s">
        <v>156</v>
      </c>
      <c r="B476" s="41">
        <v>1207</v>
      </c>
      <c r="C476" s="56">
        <v>11550</v>
      </c>
      <c r="D476" s="130">
        <v>10045.54</v>
      </c>
      <c r="E476" s="91">
        <v>9780.74</v>
      </c>
      <c r="F476" s="101">
        <f t="shared" si="7"/>
        <v>97.3640043243071</v>
      </c>
    </row>
    <row r="477" spans="1:6" ht="12.75">
      <c r="A477" s="11" t="s">
        <v>272</v>
      </c>
      <c r="B477" s="41">
        <v>1209</v>
      </c>
      <c r="C477" s="56">
        <v>1730</v>
      </c>
      <c r="D477" s="130">
        <v>2115.46</v>
      </c>
      <c r="E477" s="91">
        <v>2003</v>
      </c>
      <c r="F477" s="101">
        <f t="shared" si="7"/>
        <v>94.68389853743395</v>
      </c>
    </row>
    <row r="478" spans="1:6" ht="12.75">
      <c r="A478" s="7" t="s">
        <v>157</v>
      </c>
      <c r="B478" s="41">
        <v>1211</v>
      </c>
      <c r="C478" s="56">
        <v>2320</v>
      </c>
      <c r="D478" s="130">
        <v>2599.75</v>
      </c>
      <c r="E478" s="91">
        <v>2320</v>
      </c>
      <c r="F478" s="101">
        <f t="shared" si="7"/>
        <v>89.239349937494</v>
      </c>
    </row>
    <row r="479" spans="1:6" ht="12.75">
      <c r="A479" s="7" t="s">
        <v>199</v>
      </c>
      <c r="B479" s="41">
        <v>1214</v>
      </c>
      <c r="C479" s="56">
        <v>1400</v>
      </c>
      <c r="D479" s="130">
        <v>1924.6000000000001</v>
      </c>
      <c r="E479" s="91">
        <v>1921</v>
      </c>
      <c r="F479" s="101">
        <f t="shared" si="7"/>
        <v>99.8129481450691</v>
      </c>
    </row>
    <row r="480" spans="1:6" ht="12.75">
      <c r="A480" s="7" t="s">
        <v>200</v>
      </c>
      <c r="B480" s="41">
        <v>1213</v>
      </c>
      <c r="C480" s="56">
        <v>750</v>
      </c>
      <c r="D480" s="130">
        <v>1037.3400000000001</v>
      </c>
      <c r="E480" s="91">
        <v>1037</v>
      </c>
      <c r="F480" s="101">
        <f t="shared" si="7"/>
        <v>99.96722386102915</v>
      </c>
    </row>
    <row r="481" spans="1:6" ht="12.75">
      <c r="A481" s="7" t="s">
        <v>229</v>
      </c>
      <c r="B481" s="41">
        <v>1216</v>
      </c>
      <c r="C481" s="56">
        <v>19300</v>
      </c>
      <c r="D481" s="130">
        <v>22485.92</v>
      </c>
      <c r="E481" s="91">
        <v>20519.54</v>
      </c>
      <c r="F481" s="101">
        <f t="shared" si="7"/>
        <v>91.25506094480458</v>
      </c>
    </row>
    <row r="482" spans="1:6" ht="12.75">
      <c r="A482" s="7" t="s">
        <v>158</v>
      </c>
      <c r="B482" s="41">
        <v>1239</v>
      </c>
      <c r="C482" s="56">
        <v>6600</v>
      </c>
      <c r="D482" s="130">
        <v>18295.270000000004</v>
      </c>
      <c r="E482" s="91">
        <v>14150.52</v>
      </c>
      <c r="F482" s="101">
        <f t="shared" si="7"/>
        <v>77.34523732090315</v>
      </c>
    </row>
    <row r="483" spans="1:6" ht="12.75">
      <c r="A483" s="7" t="s">
        <v>173</v>
      </c>
      <c r="B483" s="41">
        <v>1300</v>
      </c>
      <c r="C483" s="56">
        <v>6750</v>
      </c>
      <c r="D483" s="130">
        <v>51058.31</v>
      </c>
      <c r="E483" s="91">
        <v>48321.33</v>
      </c>
      <c r="F483" s="101">
        <f t="shared" si="7"/>
        <v>94.63950138576855</v>
      </c>
    </row>
    <row r="484" spans="1:6" ht="12.75">
      <c r="A484" s="7" t="s">
        <v>159</v>
      </c>
      <c r="B484" s="41">
        <v>1110</v>
      </c>
      <c r="C484" s="56">
        <v>4800</v>
      </c>
      <c r="D484" s="130">
        <v>6332.310000000001</v>
      </c>
      <c r="E484" s="91">
        <v>6332</v>
      </c>
      <c r="F484" s="101">
        <f t="shared" si="7"/>
        <v>99.99510447214364</v>
      </c>
    </row>
    <row r="485" spans="1:6" ht="12.75">
      <c r="A485" s="7" t="s">
        <v>264</v>
      </c>
      <c r="B485" s="41"/>
      <c r="C485" s="56">
        <v>2</v>
      </c>
      <c r="D485" s="130">
        <v>164.07000000000002</v>
      </c>
      <c r="E485" s="91">
        <v>5.79</v>
      </c>
      <c r="F485" s="101">
        <f t="shared" si="7"/>
        <v>3.5289815322728098</v>
      </c>
    </row>
    <row r="486" spans="1:6" ht="12.75">
      <c r="A486" s="13" t="s">
        <v>40</v>
      </c>
      <c r="B486" s="45"/>
      <c r="C486" s="87">
        <f>SUM(C488:C495)</f>
        <v>31850</v>
      </c>
      <c r="D486" s="134">
        <f>SUM(D488:D495)</f>
        <v>219202.57</v>
      </c>
      <c r="E486" s="74">
        <f>SUM(E488:E495)</f>
        <v>206310.21000000002</v>
      </c>
      <c r="F486" s="104">
        <f t="shared" si="7"/>
        <v>94.11851786226777</v>
      </c>
    </row>
    <row r="487" spans="1:6" ht="12.75">
      <c r="A487" s="9" t="s">
        <v>13</v>
      </c>
      <c r="B487" s="41"/>
      <c r="C487" s="56"/>
      <c r="D487" s="130"/>
      <c r="E487" s="91"/>
      <c r="F487" s="101"/>
    </row>
    <row r="488" spans="1:6" ht="12.75">
      <c r="A488" s="11" t="s">
        <v>237</v>
      </c>
      <c r="B488" s="41">
        <v>1207</v>
      </c>
      <c r="C488" s="56"/>
      <c r="D488" s="130">
        <v>5160</v>
      </c>
      <c r="E488" s="91">
        <v>4480</v>
      </c>
      <c r="F488" s="101">
        <f t="shared" si="7"/>
        <v>86.82170542635659</v>
      </c>
    </row>
    <row r="489" spans="1:6" ht="12.75" hidden="1">
      <c r="A489" s="7" t="s">
        <v>297</v>
      </c>
      <c r="B489" s="41">
        <v>1214</v>
      </c>
      <c r="C489" s="56"/>
      <c r="D489" s="130">
        <v>0</v>
      </c>
      <c r="E489" s="91"/>
      <c r="F489" s="101" t="e">
        <f t="shared" si="7"/>
        <v>#DIV/0!</v>
      </c>
    </row>
    <row r="490" spans="1:6" ht="12.75">
      <c r="A490" s="11" t="s">
        <v>273</v>
      </c>
      <c r="B490" s="41">
        <v>1209</v>
      </c>
      <c r="C490" s="56"/>
      <c r="D490" s="130">
        <v>547</v>
      </c>
      <c r="E490" s="91">
        <v>547</v>
      </c>
      <c r="F490" s="101">
        <f t="shared" si="7"/>
        <v>100</v>
      </c>
    </row>
    <row r="491" spans="1:6" ht="12.75">
      <c r="A491" s="7" t="s">
        <v>238</v>
      </c>
      <c r="B491" s="41">
        <v>1202</v>
      </c>
      <c r="C491" s="56"/>
      <c r="D491" s="130">
        <v>743.5</v>
      </c>
      <c r="E491" s="91">
        <v>743.5</v>
      </c>
      <c r="F491" s="101">
        <f t="shared" si="7"/>
        <v>100</v>
      </c>
    </row>
    <row r="492" spans="1:6" ht="12.75">
      <c r="A492" s="7" t="s">
        <v>253</v>
      </c>
      <c r="B492" s="41">
        <v>1216</v>
      </c>
      <c r="C492" s="56"/>
      <c r="D492" s="130">
        <v>536</v>
      </c>
      <c r="E492" s="91">
        <v>476</v>
      </c>
      <c r="F492" s="101">
        <f t="shared" si="7"/>
        <v>88.80597014925374</v>
      </c>
    </row>
    <row r="493" spans="1:6" ht="12.75">
      <c r="A493" s="7" t="s">
        <v>257</v>
      </c>
      <c r="B493" s="41">
        <v>1239</v>
      </c>
      <c r="C493" s="56">
        <v>19850</v>
      </c>
      <c r="D493" s="130">
        <v>49478.75</v>
      </c>
      <c r="E493" s="91">
        <v>39917.3</v>
      </c>
      <c r="F493" s="101">
        <f t="shared" si="7"/>
        <v>80.67564358436702</v>
      </c>
    </row>
    <row r="494" spans="1:6" ht="12.75">
      <c r="A494" s="11" t="s">
        <v>239</v>
      </c>
      <c r="B494" s="41">
        <v>1300</v>
      </c>
      <c r="C494" s="56"/>
      <c r="D494" s="130">
        <v>135969.53</v>
      </c>
      <c r="E494" s="91">
        <v>134416.53</v>
      </c>
      <c r="F494" s="101">
        <f t="shared" si="7"/>
        <v>98.85783233934838</v>
      </c>
    </row>
    <row r="495" spans="1:6" ht="12.75">
      <c r="A495" s="10" t="s">
        <v>252</v>
      </c>
      <c r="B495" s="44">
        <v>1110</v>
      </c>
      <c r="C495" s="122">
        <v>12000</v>
      </c>
      <c r="D495" s="136">
        <v>26767.79</v>
      </c>
      <c r="E495" s="93">
        <v>25729.88</v>
      </c>
      <c r="F495" s="106">
        <f t="shared" si="7"/>
        <v>96.12254130804224</v>
      </c>
    </row>
    <row r="496" spans="1:6" ht="12.75">
      <c r="A496" s="4" t="s">
        <v>118</v>
      </c>
      <c r="B496" s="45"/>
      <c r="C496" s="115">
        <f>C497</f>
        <v>1</v>
      </c>
      <c r="D496" s="129">
        <f>D497</f>
        <v>2381.11</v>
      </c>
      <c r="E496" s="70">
        <f>E497</f>
        <v>2.7</v>
      </c>
      <c r="F496" s="104">
        <f t="shared" si="7"/>
        <v>0.11339249341693582</v>
      </c>
    </row>
    <row r="497" spans="1:6" ht="12.75">
      <c r="A497" s="13" t="s">
        <v>36</v>
      </c>
      <c r="B497" s="45"/>
      <c r="C497" s="87">
        <f>C499</f>
        <v>1</v>
      </c>
      <c r="D497" s="134">
        <f>D499</f>
        <v>2381.11</v>
      </c>
      <c r="E497" s="74">
        <f>E499</f>
        <v>2.7</v>
      </c>
      <c r="F497" s="104">
        <f t="shared" si="7"/>
        <v>0.11339249341693582</v>
      </c>
    </row>
    <row r="498" spans="1:6" ht="12.75">
      <c r="A498" s="9" t="s">
        <v>13</v>
      </c>
      <c r="B498" s="41"/>
      <c r="C498" s="56"/>
      <c r="D498" s="130"/>
      <c r="E498" s="91"/>
      <c r="F498" s="101"/>
    </row>
    <row r="499" spans="1:6" ht="13.5" thickBot="1">
      <c r="A499" s="154" t="s">
        <v>38</v>
      </c>
      <c r="B499" s="155"/>
      <c r="C499" s="150">
        <v>1</v>
      </c>
      <c r="D499" s="146">
        <v>2381.11</v>
      </c>
      <c r="E499" s="95">
        <v>2.7</v>
      </c>
      <c r="F499" s="111">
        <f t="shared" si="7"/>
        <v>0.11339249341693582</v>
      </c>
    </row>
    <row r="500" spans="1:6" ht="12.75">
      <c r="A500" s="4" t="s">
        <v>82</v>
      </c>
      <c r="B500" s="45"/>
      <c r="C500" s="115">
        <f>C502+C503</f>
        <v>806901</v>
      </c>
      <c r="D500" s="129">
        <f>D502+D503</f>
        <v>1591896.58</v>
      </c>
      <c r="E500" s="70">
        <f>E502+E503</f>
        <v>744024.4800000002</v>
      </c>
      <c r="F500" s="104">
        <f t="shared" si="7"/>
        <v>46.73824225440576</v>
      </c>
    </row>
    <row r="501" spans="1:6" ht="12.75">
      <c r="A501" s="6" t="s">
        <v>13</v>
      </c>
      <c r="B501" s="41"/>
      <c r="C501" s="115"/>
      <c r="D501" s="129"/>
      <c r="E501" s="70"/>
      <c r="F501" s="101"/>
    </row>
    <row r="502" spans="1:6" ht="12.75">
      <c r="A502" s="4" t="s">
        <v>36</v>
      </c>
      <c r="B502" s="45"/>
      <c r="C502" s="116">
        <f>C506+C513+C515+C527+C529+C534+C545+C530+C520+C547+C522+C551</f>
        <v>58330</v>
      </c>
      <c r="D502" s="132">
        <f>D513+D515+D527+D529+D534+D545+D530+D520+D547+D522+D551</f>
        <v>156980.34</v>
      </c>
      <c r="E502" s="72">
        <f>E513+E515+E527+E529+E534+E545+E530+E520+E547+E522+E551</f>
        <v>44455.69</v>
      </c>
      <c r="F502" s="104">
        <f>E502/D502*100</f>
        <v>28.319272336905378</v>
      </c>
    </row>
    <row r="503" spans="1:6" ht="12.75">
      <c r="A503" s="4" t="s">
        <v>40</v>
      </c>
      <c r="B503" s="45"/>
      <c r="C503" s="116">
        <f>+C507+C508+C510+C511+C512+C516+C517+C519+C521+C523+C525+C526+C528+C531+C533+C535+C536+C538+C539+C541+C542+C544+C546+C548+C550</f>
        <v>748571</v>
      </c>
      <c r="D503" s="132">
        <f>+D507+D508+D510+D511+D512+D516+D517+D519+D521+D523+D525+D526+D528+D531+D533+D535+D536+D538+D539+D541+D542+D544+D546+D548+D550</f>
        <v>1434916.24</v>
      </c>
      <c r="E503" s="72">
        <f>+E507+E508+E510+E511+E512+E516+E517+E519+E521+E523+E525+E526+E528+E531+E533+E535+E536+E538+E539+E541+E542+E544+E546+E548+E550</f>
        <v>699568.7900000002</v>
      </c>
      <c r="F503" s="104">
        <f>E503/D503*100</f>
        <v>48.75328402443896</v>
      </c>
    </row>
    <row r="504" spans="1:6" ht="12.75">
      <c r="A504" s="5" t="s">
        <v>83</v>
      </c>
      <c r="B504" s="41"/>
      <c r="C504" s="115"/>
      <c r="D504" s="130"/>
      <c r="E504" s="91"/>
      <c r="F504" s="101"/>
    </row>
    <row r="505" spans="1:6" ht="12.75">
      <c r="A505" s="42" t="s">
        <v>275</v>
      </c>
      <c r="B505" s="41"/>
      <c r="C505" s="56">
        <f>C506+C507+C508</f>
        <v>0</v>
      </c>
      <c r="D505" s="131">
        <f>D506+D507+D508</f>
        <v>36171.66</v>
      </c>
      <c r="E505" s="71">
        <f>E506+E507+E508</f>
        <v>7770.92</v>
      </c>
      <c r="F505" s="101">
        <f t="shared" si="7"/>
        <v>21.48344864460188</v>
      </c>
    </row>
    <row r="506" spans="1:6" ht="12.75" hidden="1">
      <c r="A506" s="6" t="s">
        <v>90</v>
      </c>
      <c r="B506" s="41"/>
      <c r="C506" s="115"/>
      <c r="D506" s="130"/>
      <c r="E506" s="91"/>
      <c r="F506" s="101" t="e">
        <f t="shared" si="7"/>
        <v>#DIV/0!</v>
      </c>
    </row>
    <row r="507" spans="1:6" ht="12.75">
      <c r="A507" s="6" t="s">
        <v>85</v>
      </c>
      <c r="B507" s="41"/>
      <c r="C507" s="115"/>
      <c r="D507" s="130">
        <v>33976</v>
      </c>
      <c r="E507" s="91">
        <v>7770.92</v>
      </c>
      <c r="F507" s="101">
        <f t="shared" si="7"/>
        <v>22.871791853072757</v>
      </c>
    </row>
    <row r="508" spans="1:6" ht="12.75">
      <c r="A508" s="42" t="s">
        <v>301</v>
      </c>
      <c r="B508" s="41"/>
      <c r="C508" s="115"/>
      <c r="D508" s="130">
        <v>2195.66</v>
      </c>
      <c r="E508" s="91"/>
      <c r="F508" s="101">
        <f t="shared" si="7"/>
        <v>0</v>
      </c>
    </row>
    <row r="509" spans="1:6" ht="12.75">
      <c r="A509" s="6" t="s">
        <v>87</v>
      </c>
      <c r="B509" s="41">
        <v>10</v>
      </c>
      <c r="C509" s="56">
        <f>SUM(C510:C513)</f>
        <v>160000</v>
      </c>
      <c r="D509" s="131">
        <f>SUM(D510:D513)</f>
        <v>328403.39</v>
      </c>
      <c r="E509" s="71">
        <f>SUM(E510:E513)</f>
        <v>200959.6</v>
      </c>
      <c r="F509" s="101">
        <f t="shared" si="7"/>
        <v>61.19291277717931</v>
      </c>
    </row>
    <row r="510" spans="1:6" ht="12.75" hidden="1">
      <c r="A510" s="6" t="s">
        <v>88</v>
      </c>
      <c r="B510" s="41"/>
      <c r="C510" s="56"/>
      <c r="D510" s="130"/>
      <c r="E510" s="91"/>
      <c r="F510" s="101"/>
    </row>
    <row r="511" spans="1:6" ht="12.75">
      <c r="A511" s="42" t="s">
        <v>85</v>
      </c>
      <c r="B511" s="41"/>
      <c r="C511" s="56">
        <v>140000</v>
      </c>
      <c r="D511" s="130">
        <v>303939.3</v>
      </c>
      <c r="E511" s="91">
        <v>195628.21</v>
      </c>
      <c r="F511" s="101">
        <f t="shared" si="7"/>
        <v>64.36423654328348</v>
      </c>
    </row>
    <row r="512" spans="1:6" ht="12.75">
      <c r="A512" s="42" t="s">
        <v>301</v>
      </c>
      <c r="B512" s="41"/>
      <c r="C512" s="56"/>
      <c r="D512" s="130">
        <v>755.69</v>
      </c>
      <c r="E512" s="91"/>
      <c r="F512" s="101">
        <f t="shared" si="7"/>
        <v>0</v>
      </c>
    </row>
    <row r="513" spans="1:6" ht="12.75">
      <c r="A513" s="7" t="s">
        <v>99</v>
      </c>
      <c r="B513" s="41"/>
      <c r="C513" s="56">
        <v>20000</v>
      </c>
      <c r="D513" s="130">
        <v>23708.4</v>
      </c>
      <c r="E513" s="91">
        <v>5331.39</v>
      </c>
      <c r="F513" s="101">
        <f t="shared" si="7"/>
        <v>22.48734625702283</v>
      </c>
    </row>
    <row r="514" spans="1:6" ht="12.75">
      <c r="A514" s="6" t="s">
        <v>89</v>
      </c>
      <c r="B514" s="41">
        <v>12</v>
      </c>
      <c r="C514" s="56">
        <f>C515+C516+C517</f>
        <v>29000</v>
      </c>
      <c r="D514" s="131">
        <f>D515+D516+D517</f>
        <v>43287.9</v>
      </c>
      <c r="E514" s="71">
        <f>E515+E516+E517</f>
        <v>7158.780000000001</v>
      </c>
      <c r="F514" s="101">
        <f t="shared" si="7"/>
        <v>16.53760057660455</v>
      </c>
    </row>
    <row r="515" spans="1:6" ht="12.75">
      <c r="A515" s="6" t="s">
        <v>90</v>
      </c>
      <c r="B515" s="41"/>
      <c r="C515" s="56">
        <v>29000</v>
      </c>
      <c r="D515" s="130">
        <v>36699.61</v>
      </c>
      <c r="E515" s="91">
        <v>6447.39</v>
      </c>
      <c r="F515" s="101">
        <f t="shared" si="7"/>
        <v>17.568006853478828</v>
      </c>
    </row>
    <row r="516" spans="1:6" ht="12.75">
      <c r="A516" s="42" t="s">
        <v>94</v>
      </c>
      <c r="B516" s="41"/>
      <c r="C516" s="56"/>
      <c r="D516" s="130">
        <v>6588.29</v>
      </c>
      <c r="E516" s="91">
        <v>711.39</v>
      </c>
      <c r="F516" s="101">
        <f t="shared" si="7"/>
        <v>10.79779426831545</v>
      </c>
    </row>
    <row r="517" spans="1:6" ht="12.75" customHeight="1" hidden="1">
      <c r="A517" s="42" t="s">
        <v>301</v>
      </c>
      <c r="B517" s="41"/>
      <c r="C517" s="56"/>
      <c r="D517" s="130"/>
      <c r="E517" s="91"/>
      <c r="F517" s="101"/>
    </row>
    <row r="518" spans="1:6" ht="12.75">
      <c r="A518" s="6" t="s">
        <v>91</v>
      </c>
      <c r="B518" s="41">
        <v>14</v>
      </c>
      <c r="C518" s="56">
        <f>SUM(C519:C523)</f>
        <v>90000</v>
      </c>
      <c r="D518" s="131">
        <f>SUM(D519:D523)</f>
        <v>266532.18</v>
      </c>
      <c r="E518" s="71">
        <f>SUM(E519:E523)</f>
        <v>164081.71999999997</v>
      </c>
      <c r="F518" s="101">
        <f aca="true" t="shared" si="8" ref="F518:F565">E518/D518*100</f>
        <v>61.56169210036852</v>
      </c>
    </row>
    <row r="519" spans="1:6" ht="12.75">
      <c r="A519" s="6" t="s">
        <v>92</v>
      </c>
      <c r="B519" s="41"/>
      <c r="C519" s="56">
        <v>82000</v>
      </c>
      <c r="D519" s="130">
        <v>167259.18</v>
      </c>
      <c r="E519" s="91">
        <v>136556.27</v>
      </c>
      <c r="F519" s="101">
        <f t="shared" si="8"/>
        <v>81.64351278058399</v>
      </c>
    </row>
    <row r="520" spans="1:6" ht="12.75">
      <c r="A520" s="6" t="s">
        <v>93</v>
      </c>
      <c r="B520" s="41"/>
      <c r="C520" s="56">
        <v>5000</v>
      </c>
      <c r="D520" s="130">
        <v>38277</v>
      </c>
      <c r="E520" s="91">
        <v>23451.14</v>
      </c>
      <c r="F520" s="101">
        <f t="shared" si="8"/>
        <v>61.26692269509104</v>
      </c>
    </row>
    <row r="521" spans="1:6" ht="13.5" customHeight="1">
      <c r="A521" s="6" t="s">
        <v>94</v>
      </c>
      <c r="B521" s="41"/>
      <c r="C521" s="56">
        <v>3000</v>
      </c>
      <c r="D521" s="130">
        <v>50879</v>
      </c>
      <c r="E521" s="91">
        <v>2902.26</v>
      </c>
      <c r="F521" s="101">
        <f t="shared" si="8"/>
        <v>5.704239470115372</v>
      </c>
    </row>
    <row r="522" spans="1:6" ht="13.5" customHeight="1">
      <c r="A522" s="7" t="s">
        <v>99</v>
      </c>
      <c r="B522" s="41"/>
      <c r="C522" s="56"/>
      <c r="D522" s="130">
        <v>10117</v>
      </c>
      <c r="E522" s="91">
        <v>1172.05</v>
      </c>
      <c r="F522" s="101">
        <f t="shared" si="8"/>
        <v>11.584956014628842</v>
      </c>
    </row>
    <row r="523" spans="1:6" ht="12.75" hidden="1">
      <c r="A523" s="42" t="s">
        <v>301</v>
      </c>
      <c r="B523" s="41"/>
      <c r="C523" s="56"/>
      <c r="D523" s="130">
        <v>-2.5579538487363607E-13</v>
      </c>
      <c r="E523" s="91"/>
      <c r="F523" s="101">
        <f t="shared" si="8"/>
        <v>0</v>
      </c>
    </row>
    <row r="524" spans="1:6" ht="12.75">
      <c r="A524" s="6" t="s">
        <v>95</v>
      </c>
      <c r="B524" s="41">
        <v>15</v>
      </c>
      <c r="C524" s="56">
        <f>SUM(C525:C531)</f>
        <v>450000</v>
      </c>
      <c r="D524" s="131">
        <f>SUM(D525:D531)</f>
        <v>790747.3800000001</v>
      </c>
      <c r="E524" s="71">
        <f>SUM(E525:E531)</f>
        <v>297052.26</v>
      </c>
      <c r="F524" s="101">
        <f t="shared" si="8"/>
        <v>37.56601254878644</v>
      </c>
    </row>
    <row r="525" spans="1:6" ht="12.75">
      <c r="A525" s="6" t="s">
        <v>96</v>
      </c>
      <c r="B525" s="41"/>
      <c r="C525" s="56">
        <v>415999</v>
      </c>
      <c r="D525" s="130">
        <v>696922.18</v>
      </c>
      <c r="E525" s="91">
        <v>283563.72</v>
      </c>
      <c r="F525" s="101">
        <f t="shared" si="8"/>
        <v>40.68800335784979</v>
      </c>
    </row>
    <row r="526" spans="1:6" ht="12.75" hidden="1">
      <c r="A526" s="6" t="s">
        <v>97</v>
      </c>
      <c r="B526" s="41"/>
      <c r="C526" s="56"/>
      <c r="D526" s="130">
        <v>0</v>
      </c>
      <c r="E526" s="91"/>
      <c r="F526" s="101" t="e">
        <f t="shared" si="8"/>
        <v>#DIV/0!</v>
      </c>
    </row>
    <row r="527" spans="1:6" ht="12.75" hidden="1">
      <c r="A527" s="6" t="s">
        <v>98</v>
      </c>
      <c r="B527" s="41"/>
      <c r="C527" s="56"/>
      <c r="D527" s="130">
        <v>0</v>
      </c>
      <c r="E527" s="91"/>
      <c r="F527" s="101" t="e">
        <f t="shared" si="8"/>
        <v>#DIV/0!</v>
      </c>
    </row>
    <row r="528" spans="1:6" ht="12.75">
      <c r="A528" s="42" t="s">
        <v>302</v>
      </c>
      <c r="B528" s="41"/>
      <c r="C528" s="56">
        <v>30396</v>
      </c>
      <c r="D528" s="130">
        <v>45232.54</v>
      </c>
      <c r="E528" s="91">
        <v>7274.88</v>
      </c>
      <c r="F528" s="101">
        <f t="shared" si="8"/>
        <v>16.083288712064366</v>
      </c>
    </row>
    <row r="529" spans="1:6" ht="12.75">
      <c r="A529" s="42" t="s">
        <v>303</v>
      </c>
      <c r="B529" s="41"/>
      <c r="C529" s="56">
        <v>1979</v>
      </c>
      <c r="D529" s="130">
        <v>1737.34</v>
      </c>
      <c r="E529" s="91">
        <v>1335.83</v>
      </c>
      <c r="F529" s="101">
        <f t="shared" si="8"/>
        <v>76.88938261940667</v>
      </c>
    </row>
    <row r="530" spans="1:6" ht="12.75">
      <c r="A530" s="6" t="s">
        <v>99</v>
      </c>
      <c r="B530" s="41"/>
      <c r="C530" s="56"/>
      <c r="D530" s="130">
        <v>38390.55</v>
      </c>
      <c r="E530" s="91">
        <v>4877.83</v>
      </c>
      <c r="F530" s="101">
        <f t="shared" si="8"/>
        <v>12.705809111877791</v>
      </c>
    </row>
    <row r="531" spans="1:6" ht="12.75">
      <c r="A531" s="42" t="s">
        <v>301</v>
      </c>
      <c r="B531" s="83"/>
      <c r="C531" s="56">
        <v>1626</v>
      </c>
      <c r="D531" s="130">
        <v>8464.77</v>
      </c>
      <c r="E531" s="91"/>
      <c r="F531" s="101">
        <f t="shared" si="8"/>
        <v>0</v>
      </c>
    </row>
    <row r="532" spans="1:6" ht="12.75">
      <c r="A532" s="6" t="s">
        <v>100</v>
      </c>
      <c r="B532" s="41">
        <v>16</v>
      </c>
      <c r="C532" s="56">
        <f>SUM(C533:C536)</f>
        <v>5000</v>
      </c>
      <c r="D532" s="131">
        <f>SUM(D533:D536)</f>
        <v>9623.54</v>
      </c>
      <c r="E532" s="71">
        <f>SUM(E533:E536)</f>
        <v>6609.9400000000005</v>
      </c>
      <c r="F532" s="101">
        <f t="shared" si="8"/>
        <v>68.68512002859654</v>
      </c>
    </row>
    <row r="533" spans="1:6" ht="12.75">
      <c r="A533" s="6" t="s">
        <v>92</v>
      </c>
      <c r="B533" s="41"/>
      <c r="C533" s="56">
        <v>4605</v>
      </c>
      <c r="D533" s="130">
        <v>6620.77</v>
      </c>
      <c r="E533" s="91">
        <v>6484.54</v>
      </c>
      <c r="F533" s="101">
        <f t="shared" si="8"/>
        <v>97.9423843450233</v>
      </c>
    </row>
    <row r="534" spans="1:6" ht="12.75">
      <c r="A534" s="42" t="s">
        <v>303</v>
      </c>
      <c r="B534" s="41"/>
      <c r="C534" s="56">
        <v>200</v>
      </c>
      <c r="D534" s="130">
        <v>313</v>
      </c>
      <c r="E534" s="91">
        <v>103.35</v>
      </c>
      <c r="F534" s="101">
        <f t="shared" si="8"/>
        <v>33.019169329073485</v>
      </c>
    </row>
    <row r="535" spans="1:6" ht="12.75">
      <c r="A535" s="6" t="s">
        <v>94</v>
      </c>
      <c r="B535" s="41"/>
      <c r="C535" s="56">
        <v>6.1</v>
      </c>
      <c r="D535" s="130">
        <v>2113.04</v>
      </c>
      <c r="E535" s="91">
        <v>22.05</v>
      </c>
      <c r="F535" s="101">
        <f t="shared" si="8"/>
        <v>1.0435202362473024</v>
      </c>
    </row>
    <row r="536" spans="1:6" ht="12.75">
      <c r="A536" s="42" t="s">
        <v>301</v>
      </c>
      <c r="B536" s="41"/>
      <c r="C536" s="56">
        <v>188.9</v>
      </c>
      <c r="D536" s="130">
        <v>576.73</v>
      </c>
      <c r="E536" s="91"/>
      <c r="F536" s="101">
        <f t="shared" si="8"/>
        <v>0</v>
      </c>
    </row>
    <row r="537" spans="1:6" ht="12.75">
      <c r="A537" s="6" t="s">
        <v>84</v>
      </c>
      <c r="B537" s="41">
        <v>18</v>
      </c>
      <c r="C537" s="56">
        <f>C538+C539</f>
        <v>900</v>
      </c>
      <c r="D537" s="131">
        <f>D538+D539</f>
        <v>1262.28</v>
      </c>
      <c r="E537" s="71">
        <f>E538+E539</f>
        <v>844.4</v>
      </c>
      <c r="F537" s="101">
        <f t="shared" si="8"/>
        <v>66.89482523687296</v>
      </c>
    </row>
    <row r="538" spans="1:6" ht="12.75">
      <c r="A538" s="6" t="s">
        <v>85</v>
      </c>
      <c r="B538" s="41"/>
      <c r="C538" s="56">
        <v>900</v>
      </c>
      <c r="D538" s="130">
        <v>1262.28</v>
      </c>
      <c r="E538" s="91">
        <v>844.4</v>
      </c>
      <c r="F538" s="101">
        <f t="shared" si="8"/>
        <v>66.89482523687296</v>
      </c>
    </row>
    <row r="539" spans="1:6" ht="12.75" hidden="1">
      <c r="A539" s="6" t="s">
        <v>86</v>
      </c>
      <c r="B539" s="41"/>
      <c r="C539" s="56">
        <v>0</v>
      </c>
      <c r="D539" s="130"/>
      <c r="E539" s="91"/>
      <c r="F539" s="101" t="e">
        <f t="shared" si="8"/>
        <v>#DIV/0!</v>
      </c>
    </row>
    <row r="540" spans="1:6" ht="12.75">
      <c r="A540" s="42" t="s">
        <v>212</v>
      </c>
      <c r="B540" s="41">
        <v>19</v>
      </c>
      <c r="C540" s="56">
        <f>C541+C542</f>
        <v>12000</v>
      </c>
      <c r="D540" s="131">
        <f>D541+D542</f>
        <v>2843.4799999999996</v>
      </c>
      <c r="E540" s="71">
        <f>E541+E542</f>
        <v>568.74</v>
      </c>
      <c r="F540" s="101">
        <f t="shared" si="8"/>
        <v>20.001547399665203</v>
      </c>
    </row>
    <row r="541" spans="1:6" ht="12.75">
      <c r="A541" s="6" t="s">
        <v>85</v>
      </c>
      <c r="B541" s="41"/>
      <c r="C541" s="56">
        <v>12000</v>
      </c>
      <c r="D541" s="130">
        <v>2668.2199999999993</v>
      </c>
      <c r="E541" s="91">
        <v>568.74</v>
      </c>
      <c r="F541" s="101">
        <f t="shared" si="8"/>
        <v>21.31533381805099</v>
      </c>
    </row>
    <row r="542" spans="1:6" ht="12.75">
      <c r="A542" s="42" t="s">
        <v>301</v>
      </c>
      <c r="B542" s="41"/>
      <c r="C542" s="56"/>
      <c r="D542" s="130">
        <v>175.26</v>
      </c>
      <c r="E542" s="91"/>
      <c r="F542" s="101">
        <f t="shared" si="8"/>
        <v>0</v>
      </c>
    </row>
    <row r="543" spans="1:6" ht="12.75">
      <c r="A543" s="6" t="s">
        <v>101</v>
      </c>
      <c r="B543" s="41">
        <v>28</v>
      </c>
      <c r="C543" s="56">
        <f>SUM(C544:C548)</f>
        <v>30000</v>
      </c>
      <c r="D543" s="131">
        <f>SUM(D544:D548)</f>
        <v>101555.97</v>
      </c>
      <c r="E543" s="71">
        <f>SUM(E544:E548)</f>
        <v>59009.7</v>
      </c>
      <c r="F543" s="101">
        <f t="shared" si="8"/>
        <v>58.105594383077616</v>
      </c>
    </row>
    <row r="544" spans="1:6" ht="12.75">
      <c r="A544" s="6" t="s">
        <v>92</v>
      </c>
      <c r="B544" s="41"/>
      <c r="C544" s="56">
        <v>10460</v>
      </c>
      <c r="D544" s="130">
        <v>16789.29</v>
      </c>
      <c r="E544" s="91">
        <v>8123.3</v>
      </c>
      <c r="F544" s="101">
        <f t="shared" si="8"/>
        <v>48.38382087628482</v>
      </c>
    </row>
    <row r="545" spans="1:6" ht="12.75">
      <c r="A545" s="42" t="s">
        <v>303</v>
      </c>
      <c r="B545" s="41"/>
      <c r="C545" s="56">
        <v>2150</v>
      </c>
      <c r="D545" s="130">
        <v>2705.67</v>
      </c>
      <c r="E545" s="91">
        <v>1768.29</v>
      </c>
      <c r="F545" s="101">
        <f t="shared" si="8"/>
        <v>65.35497677100311</v>
      </c>
    </row>
    <row r="546" spans="1:6" ht="12.75">
      <c r="A546" s="6" t="s">
        <v>102</v>
      </c>
      <c r="B546" s="41"/>
      <c r="C546" s="56">
        <v>11818.34</v>
      </c>
      <c r="D546" s="130">
        <v>81298.73</v>
      </c>
      <c r="E546" s="91">
        <v>49118.11</v>
      </c>
      <c r="F546" s="101">
        <f t="shared" si="8"/>
        <v>60.41682323942822</v>
      </c>
    </row>
    <row r="547" spans="1:6" ht="12.75" hidden="1">
      <c r="A547" s="6" t="s">
        <v>99</v>
      </c>
      <c r="B547" s="41"/>
      <c r="C547" s="56"/>
      <c r="D547" s="130">
        <v>0</v>
      </c>
      <c r="E547" s="91"/>
      <c r="F547" s="101" t="e">
        <f t="shared" si="8"/>
        <v>#DIV/0!</v>
      </c>
    </row>
    <row r="548" spans="1:6" ht="12.75">
      <c r="A548" s="42" t="s">
        <v>301</v>
      </c>
      <c r="B548" s="41"/>
      <c r="C548" s="56">
        <v>5571.66</v>
      </c>
      <c r="D548" s="130">
        <v>762.2799999999997</v>
      </c>
      <c r="E548" s="91"/>
      <c r="F548" s="101">
        <f t="shared" si="8"/>
        <v>0</v>
      </c>
    </row>
    <row r="549" spans="1:6" ht="12.75">
      <c r="A549" s="7" t="s">
        <v>103</v>
      </c>
      <c r="B549" s="41"/>
      <c r="C549" s="56">
        <f>C550+C551</f>
        <v>30001</v>
      </c>
      <c r="D549" s="131">
        <f>D550+D551</f>
        <v>11468.8</v>
      </c>
      <c r="E549" s="71">
        <f>E550+E551</f>
        <v>-31.58</v>
      </c>
      <c r="F549" s="103" t="s">
        <v>363</v>
      </c>
    </row>
    <row r="550" spans="1:6" ht="12.75">
      <c r="A550" s="7" t="s">
        <v>197</v>
      </c>
      <c r="B550" s="41"/>
      <c r="C550" s="56">
        <v>30000</v>
      </c>
      <c r="D550" s="130">
        <v>6437.029999999999</v>
      </c>
      <c r="E550" s="91"/>
      <c r="F550" s="101">
        <f t="shared" si="8"/>
        <v>0</v>
      </c>
    </row>
    <row r="551" spans="1:6" ht="12.75">
      <c r="A551" s="10" t="s">
        <v>304</v>
      </c>
      <c r="B551" s="44"/>
      <c r="C551" s="119">
        <v>1</v>
      </c>
      <c r="D551" s="136">
        <v>5031.77</v>
      </c>
      <c r="E551" s="93">
        <v>-31.58</v>
      </c>
      <c r="F551" s="107" t="s">
        <v>363</v>
      </c>
    </row>
    <row r="552" spans="1:6" ht="13.5" thickBot="1">
      <c r="A552" s="19" t="s">
        <v>104</v>
      </c>
      <c r="B552" s="45"/>
      <c r="C552" s="116">
        <v>10017.35</v>
      </c>
      <c r="D552" s="132">
        <v>18136.32</v>
      </c>
      <c r="E552" s="72">
        <v>10900.28</v>
      </c>
      <c r="F552" s="108">
        <f>E552/D552*100</f>
        <v>60.1019390923848</v>
      </c>
    </row>
    <row r="553" spans="1:6" ht="15.75" thickBot="1">
      <c r="A553" s="20" t="s">
        <v>105</v>
      </c>
      <c r="B553" s="48"/>
      <c r="C553" s="123">
        <f>+C84+C103+C112+C123+C141+C153+C183+C239+C259+C294+C316+C399+C438+C458+C465+C496+C500+C552+C472+C339+C287</f>
        <v>5545486.969999999</v>
      </c>
      <c r="D553" s="139">
        <f>+D84+D103+D112+D123+D141+D153+D183+D239+D259+D294+D316+D399+D438+D458+D465+D496+D500+D552+D472+D339+D287</f>
        <v>22399067.16</v>
      </c>
      <c r="E553" s="78">
        <f>+E84+E103+E112+E123+E141+E153+E183+E239+E259+E294+E316+E399+E438+E458+E465+E496+E500+E552+E472+E339+E287</f>
        <v>19289469.900000002</v>
      </c>
      <c r="F553" s="109">
        <f>E553/D553*100</f>
        <v>86.11729123455159</v>
      </c>
    </row>
    <row r="554" spans="1:6" ht="13.5" thickBot="1">
      <c r="A554" s="21" t="s">
        <v>106</v>
      </c>
      <c r="B554" s="48"/>
      <c r="C554" s="124">
        <v>-10017.35</v>
      </c>
      <c r="D554" s="140">
        <v>-10158.18</v>
      </c>
      <c r="E554" s="86">
        <v>-9858.07</v>
      </c>
      <c r="F554" s="109">
        <f>E554/D554*100</f>
        <v>97.04563219001828</v>
      </c>
    </row>
    <row r="555" spans="1:6" ht="16.5" thickBot="1">
      <c r="A555" s="22" t="s">
        <v>107</v>
      </c>
      <c r="B555" s="48"/>
      <c r="C555" s="125">
        <f>C553+C554</f>
        <v>5535469.619999999</v>
      </c>
      <c r="D555" s="141">
        <f>D553+D554</f>
        <v>22388908.98</v>
      </c>
      <c r="E555" s="79">
        <f>E553+E554</f>
        <v>19279611.830000002</v>
      </c>
      <c r="F555" s="109">
        <f>E555/D555*100</f>
        <v>86.11233288420829</v>
      </c>
    </row>
    <row r="556" spans="1:6" ht="15.75">
      <c r="A556" s="23" t="s">
        <v>13</v>
      </c>
      <c r="B556" s="49"/>
      <c r="C556" s="126"/>
      <c r="D556" s="142"/>
      <c r="E556" s="80"/>
      <c r="F556" s="101"/>
    </row>
    <row r="557" spans="1:6" ht="15.75">
      <c r="A557" s="24" t="s">
        <v>186</v>
      </c>
      <c r="B557" s="50"/>
      <c r="C557" s="61">
        <f>+C85+C104+C113+C124+C142+C154+C184+C240+C260+C295+C317+C400+C439+C459+C466+C497+C502+C552+C554+C473+C340+C288</f>
        <v>4176459.8700000006</v>
      </c>
      <c r="D557" s="143">
        <f>+D85+D104+D113+D124+D142+D154+D184+D240+D260+D295+D317+D400+D439+D459+D466+D497+D502+D552+D554+D473+D340+D288</f>
        <v>17429569.97000001</v>
      </c>
      <c r="E557" s="81">
        <f>+E85+E104+E113+E124+E142+E154+E184+E240+E260+E295+E317+E400+E439+E459+E466+E497+E502+E552+E554+E473+E340+E288</f>
        <v>16365900.299999995</v>
      </c>
      <c r="F557" s="104">
        <f>E557/D557*100</f>
        <v>93.89732694592686</v>
      </c>
    </row>
    <row r="558" spans="1:6" ht="16.5" thickBot="1">
      <c r="A558" s="12" t="s">
        <v>187</v>
      </c>
      <c r="B558" s="51"/>
      <c r="C558" s="62">
        <f>+C93+C108+C120+C136+C147+C173+C228+C252+C279+C309+C335+C433+C450+C462+C503+C486+C366+C291</f>
        <v>1359009.75</v>
      </c>
      <c r="D558" s="144">
        <f>+D93+D108+D120+D136+D147+D173+D228+D252+D279+D309+D335+D433+D450+D462+D503+D486+D366+D291</f>
        <v>4959339.01</v>
      </c>
      <c r="E558" s="82">
        <f>+E93+E108+E120+E136+E147+E173+E228+E252+E279+E309+E335+E433+E450+E462+E503+E486+E366+E291</f>
        <v>2913711.5300000003</v>
      </c>
      <c r="F558" s="105">
        <f>E558/D558*100</f>
        <v>58.75201360755534</v>
      </c>
    </row>
    <row r="559" spans="1:6" ht="16.5" thickBot="1">
      <c r="A559" s="24" t="s">
        <v>180</v>
      </c>
      <c r="B559" s="50"/>
      <c r="C559" s="123">
        <f>C82-C555</f>
        <v>-419999.99999999907</v>
      </c>
      <c r="D559" s="139">
        <f>D82-D555</f>
        <v>-3349245.8200000077</v>
      </c>
      <c r="E559" s="78">
        <f>E82-E555</f>
        <v>439511.62999999523</v>
      </c>
      <c r="F559" s="109">
        <f>E559/D559*100</f>
        <v>-13.122704442159883</v>
      </c>
    </row>
    <row r="560" spans="1:6" ht="15.75">
      <c r="A560" s="23" t="s">
        <v>188</v>
      </c>
      <c r="B560" s="49"/>
      <c r="C560" s="126">
        <f>SUM(C562:C565)</f>
        <v>420000</v>
      </c>
      <c r="D560" s="145">
        <f>SUM(D562:D565)</f>
        <v>3349245.82</v>
      </c>
      <c r="E560" s="94">
        <f>SUM(E562:E565)</f>
        <v>-439511.63</v>
      </c>
      <c r="F560" s="110">
        <f>E560/D560*100</f>
        <v>-13.122704442160057</v>
      </c>
    </row>
    <row r="561" spans="1:6" ht="12.75" customHeight="1">
      <c r="A561" s="25" t="s">
        <v>13</v>
      </c>
      <c r="B561" s="52"/>
      <c r="C561" s="127"/>
      <c r="D561" s="130"/>
      <c r="E561" s="91"/>
      <c r="F561" s="101"/>
    </row>
    <row r="562" spans="1:6" ht="12.75">
      <c r="A562" s="25" t="s">
        <v>108</v>
      </c>
      <c r="B562" s="52"/>
      <c r="C562" s="128">
        <v>600000</v>
      </c>
      <c r="D562" s="130">
        <v>600000</v>
      </c>
      <c r="E562" s="91"/>
      <c r="F562" s="101">
        <f t="shared" si="8"/>
        <v>0</v>
      </c>
    </row>
    <row r="563" spans="1:6" ht="12.75">
      <c r="A563" s="26" t="s">
        <v>114</v>
      </c>
      <c r="B563" s="52"/>
      <c r="C563" s="128">
        <v>-180000</v>
      </c>
      <c r="D563" s="130">
        <f>-180000</f>
        <v>-180000</v>
      </c>
      <c r="E563" s="91">
        <v>-180000</v>
      </c>
      <c r="F563" s="101">
        <f t="shared" si="8"/>
        <v>100</v>
      </c>
    </row>
    <row r="564" spans="1:6" ht="12.75">
      <c r="A564" s="26" t="s">
        <v>109</v>
      </c>
      <c r="B564" s="85"/>
      <c r="C564" s="128"/>
      <c r="D564" s="130">
        <v>2921267.6799999997</v>
      </c>
      <c r="E564" s="91">
        <v>-259511.63</v>
      </c>
      <c r="F564" s="101">
        <f t="shared" si="8"/>
        <v>-8.883527921001749</v>
      </c>
    </row>
    <row r="565" spans="1:6" ht="13.5" thickBot="1">
      <c r="A565" s="29" t="s">
        <v>124</v>
      </c>
      <c r="B565" s="53"/>
      <c r="C565" s="63"/>
      <c r="D565" s="146">
        <v>7978.14</v>
      </c>
      <c r="E565" s="95"/>
      <c r="F565" s="111">
        <f t="shared" si="8"/>
        <v>0</v>
      </c>
    </row>
    <row r="566" spans="2:5" ht="12.75" hidden="1">
      <c r="B566" s="54"/>
      <c r="C566" s="55">
        <f>C82+C560-C555</f>
        <v>0</v>
      </c>
      <c r="D566" s="57">
        <f>D82+D560-D555</f>
        <v>0</v>
      </c>
      <c r="E566" s="57">
        <f>E82+E560-E555</f>
        <v>0</v>
      </c>
    </row>
    <row r="567" ht="12.75">
      <c r="B567" s="54"/>
    </row>
    <row r="568" ht="12.75">
      <c r="B568" s="54"/>
    </row>
    <row r="569" ht="12.75">
      <c r="B569" s="54"/>
    </row>
    <row r="570" ht="12.75">
      <c r="B570" s="54"/>
    </row>
    <row r="571" ht="12.75">
      <c r="B571" s="54"/>
    </row>
    <row r="572" ht="12.75">
      <c r="B572" s="54"/>
    </row>
    <row r="573" ht="12.75">
      <c r="B573" s="54"/>
    </row>
    <row r="574" ht="12.75">
      <c r="B574" s="54"/>
    </row>
    <row r="575" ht="12.75">
      <c r="B575" s="54"/>
    </row>
    <row r="576" ht="12.75">
      <c r="B576" s="54"/>
    </row>
    <row r="577" ht="12.75">
      <c r="B577" s="54"/>
    </row>
    <row r="578" ht="12.75">
      <c r="B578" s="54"/>
    </row>
    <row r="579" ht="12.75">
      <c r="B579" s="54"/>
    </row>
    <row r="580" ht="12.75">
      <c r="B580" s="54"/>
    </row>
    <row r="581" ht="12.75">
      <c r="B581" s="54"/>
    </row>
    <row r="582" ht="12.75">
      <c r="B582" s="54"/>
    </row>
    <row r="583" ht="12.75">
      <c r="B583" s="54"/>
    </row>
    <row r="584" ht="12.75">
      <c r="B584" s="54"/>
    </row>
    <row r="585" ht="12.75">
      <c r="B585" s="54"/>
    </row>
  </sheetData>
  <sheetProtection/>
  <mergeCells count="5">
    <mergeCell ref="A7:A8"/>
    <mergeCell ref="F7:F8"/>
    <mergeCell ref="A3:F3"/>
    <mergeCell ref="A4:F4"/>
    <mergeCell ref="A5:F5"/>
  </mergeCells>
  <printOptions horizontalCentered="1"/>
  <pageMargins left="0.1968503937007874" right="0.1968503937007874" top="0.7086614173228347" bottom="0.5905511811023623" header="0.5118110236220472" footer="0.3937007874015748"/>
  <pageSetup horizontalDpi="600" verticalDpi="600" orientation="portrait" paperSize="9" scale="78" r:id="rId1"/>
  <headerFooter alignWithMargins="0">
    <oddFooter>&amp;CStránka &amp;P</oddFooter>
  </headerFooter>
  <rowBreaks count="5" manualBreakCount="5">
    <brk id="92" max="5" man="1"/>
    <brk id="214" max="5" man="1"/>
    <brk id="308" max="5" man="1"/>
    <brk id="414" max="5" man="1"/>
    <brk id="4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2023-05-11T05:54:32Z</cp:lastPrinted>
  <dcterms:created xsi:type="dcterms:W3CDTF">2009-01-05T12:05:07Z</dcterms:created>
  <dcterms:modified xsi:type="dcterms:W3CDTF">2023-06-14T14:44:38Z</dcterms:modified>
  <cp:category/>
  <cp:version/>
  <cp:contentType/>
  <cp:contentStatus/>
</cp:coreProperties>
</file>