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0"/>
  </bookViews>
  <sheets>
    <sheet name="Bilance" sheetId="1" r:id="rId1"/>
  </sheets>
  <definedNames>
    <definedName name="_xlnm.Print_Titles" localSheetId="0">'Bilance'!$7:$8</definedName>
    <definedName name="_xlnm.Print_Area" localSheetId="0">'Bilance'!$A$1:$F$562</definedName>
    <definedName name="Z_39FD50E0_9911_4D32_8842_5A58F13D310F_.wvu.Cols" localSheetId="0" hidden="1">'Bilance'!#REF!,'Bilance'!#REF!,'Bilance'!#REF!</definedName>
    <definedName name="Z_39FD50E0_9911_4D32_8842_5A58F13D310F_.wvu.PrintTitles" localSheetId="0" hidden="1">'Bilance'!$7:$8</definedName>
    <definedName name="Z_39FD50E0_9911_4D32_8842_5A58F13D310F_.wvu.Rows" localSheetId="0" hidden="1">'Bilance'!#REF!</definedName>
  </definedNames>
  <calcPr fullCalcOnLoad="1"/>
</workbook>
</file>

<file path=xl/sharedStrings.xml><?xml version="1.0" encoding="utf-8"?>
<sst xmlns="http://schemas.openxmlformats.org/spreadsheetml/2006/main" count="581" uniqueCount="378">
  <si>
    <t>(v tis. Kč)</t>
  </si>
  <si>
    <t>UKAZATEL</t>
  </si>
  <si>
    <t>Schválený</t>
  </si>
  <si>
    <t>rozpočet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</si>
  <si>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</si>
  <si>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</si>
  <si>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</si>
  <si>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</si>
  <si>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</si>
  <si>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</si>
  <si>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</si>
  <si>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</si>
  <si>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</si>
  <si>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</si>
  <si>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</si>
  <si>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</si>
  <si>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</si>
  <si>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</si>
  <si>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</si>
  <si>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</si>
  <si>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</si>
  <si>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</si>
  <si>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</si>
  <si>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</si>
  <si>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</si>
  <si>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</si>
  <si>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</si>
  <si>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</si>
  <si>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</si>
  <si>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</si>
  <si>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</si>
  <si>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</si>
  <si>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</si>
  <si>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</si>
  <si>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</si>
  <si>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</si>
  <si>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</si>
  <si>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</si>
  <si>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</si>
  <si>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</si>
  <si>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</si>
  <si>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</si>
  <si>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</si>
  <si>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</si>
  <si>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</si>
  <si>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</si>
  <si>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</si>
  <si>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</si>
  <si>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</si>
  <si>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</si>
  <si>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</si>
  <si>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</si>
  <si>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</si>
  <si>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</si>
  <si>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</si>
  <si>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</si>
  <si>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</si>
  <si>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</si>
  <si>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</si>
  <si>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</si>
  <si>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</si>
  <si>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</si>
  <si>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</si>
  <si>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</si>
  <si>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</si>
  <si>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</si>
  <si>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</si>
  <si>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</si>
  <si>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</si>
  <si>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</si>
  <si>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</si>
  <si>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</si>
  <si>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</si>
  <si>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</si>
  <si>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</si>
  <si>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</si>
  <si>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</si>
  <si>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</si>
  <si>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</si>
  <si>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</si>
  <si>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</si>
  <si>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</si>
  <si>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</si>
  <si>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</si>
  <si>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</si>
  <si>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</si>
  <si>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</si>
  <si>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</si>
  <si>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</si>
  <si>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</si>
  <si>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</si>
  <si>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</si>
  <si>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</si>
  <si>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</si>
  <si>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</si>
  <si>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</si>
  <si>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</si>
  <si>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</si>
  <si>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</si>
  <si>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</si>
  <si>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</si>
  <si>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</si>
  <si>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</si>
  <si>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</si>
  <si>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</si>
  <si>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</si>
  <si>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</si>
  <si>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</si>
  <si>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</si>
  <si>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</si>
  <si>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</si>
  <si>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</si>
  <si>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</si>
  <si>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</si>
  <si>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</si>
  <si>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</si>
  <si>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</si>
  <si>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</si>
  <si>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</si>
  <si>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</si>
  <si>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</si>
  <si>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</si>
  <si>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</si>
  <si>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</si>
  <si>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</si>
  <si>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</si>
  <si>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</si>
  <si>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</si>
  <si>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</si>
  <si>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</si>
  <si>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</si>
  <si>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</si>
  <si>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</si>
  <si>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</si>
  <si>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</si>
  <si>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</si>
  <si>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</si>
  <si>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</si>
  <si>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</si>
  <si>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</si>
  <si>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</si>
  <si>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</si>
  <si>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</si>
  <si>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</si>
  <si>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</si>
  <si>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</si>
  <si>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</si>
  <si>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</si>
  <si>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</si>
  <si>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</si>
  <si>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</si>
  <si>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</si>
  <si>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</si>
  <si>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</si>
  <si>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</si>
  <si>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</si>
  <si>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</si>
  <si>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</si>
  <si>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</si>
  <si>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</si>
  <si>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</si>
  <si>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</si>
  <si>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</si>
  <si>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</si>
  <si>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</si>
  <si>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</si>
  <si>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</si>
  <si>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</si>
  <si>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</si>
  <si>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</si>
  <si>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</si>
  <si>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</si>
  <si>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</si>
  <si>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</si>
  <si>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</si>
  <si>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</si>
  <si>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</si>
  <si>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</si>
  <si>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</si>
  <si>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</si>
  <si>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</si>
  <si>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</si>
  <si>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</si>
  <si>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</si>
  <si>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</si>
  <si>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</si>
  <si>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</si>
  <si>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</si>
  <si>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</si>
  <si>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</si>
  <si>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</si>
  <si>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</si>
  <si>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</si>
  <si>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</si>
  <si>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</si>
  <si>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</si>
  <si>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</si>
  <si>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</si>
  <si>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</si>
  <si>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</si>
  <si>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</si>
  <si>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</si>
  <si>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</si>
  <si>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</si>
  <si>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</si>
  <si>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</si>
  <si>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</si>
  <si>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</si>
  <si>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17017, 17018</t>
  </si>
  <si>
    <t xml:space="preserve">    v tom: rezerva investiční</t>
  </si>
  <si>
    <t xml:space="preserve">            školství - vzdělávání 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</si>
  <si>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</si>
  <si>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</si>
  <si>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</si>
  <si>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</si>
  <si>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</si>
  <si>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</si>
  <si>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</si>
  <si>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</si>
  <si>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</si>
  <si>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</si>
  <si>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</si>
  <si>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</si>
  <si>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</si>
  <si>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</si>
  <si>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</si>
  <si>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</si>
  <si>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</si>
  <si>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vratky návratných finančních výpomocí a půjček</t>
  </si>
  <si>
    <t>příjmy z pronájmu majetku</t>
  </si>
  <si>
    <t>příjmy z dividend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</si>
  <si>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</si>
  <si>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</si>
  <si>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</si>
  <si>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</si>
  <si>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</si>
  <si>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</si>
  <si>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</si>
  <si>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</si>
  <si>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</si>
  <si>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 xml:space="preserve">            volnočasové aktivity</t>
  </si>
  <si>
    <t>částeční vyrovnání mezikr.rozdílů v odměňování ped.pracovníků-SR</t>
  </si>
  <si>
    <t>OP VVV - projekty PO - SR</t>
  </si>
  <si>
    <t>modernizace VOŠ a SPŠ Rychnov n.K. - II. etapa - SR</t>
  </si>
  <si>
    <t>řešení mimoř.událostí a kriz.situací ZZS KHK - SR</t>
  </si>
  <si>
    <t>podpora mládeže na krajské úrovni - SR</t>
  </si>
  <si>
    <t xml:space="preserve">              rezerva neinvestiční a poplatky</t>
  </si>
  <si>
    <t xml:space="preserve">IKAP rozvoje vzdělávání v KHK - SR </t>
  </si>
  <si>
    <t>kap. 17 - analýzy a podpora řízení</t>
  </si>
  <si>
    <t>ostatní kapitálové výdaje - ISO 50001</t>
  </si>
  <si>
    <t xml:space="preserve">             org. 2088</t>
  </si>
  <si>
    <t xml:space="preserve">             org. 2099</t>
  </si>
  <si>
    <t xml:space="preserve">          sport a tělovýchova</t>
  </si>
  <si>
    <t xml:space="preserve">          volnočasové aktivity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</si>
  <si>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</si>
  <si>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</si>
  <si>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</si>
  <si>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</si>
  <si>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</si>
  <si>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</si>
  <si>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</si>
  <si>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</si>
  <si>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</si>
  <si>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OP Z - Zaměstnaný absolvent - SR 2019</t>
  </si>
  <si>
    <t>OP VVV - Smart Akcelerátor - SR 2019</t>
  </si>
  <si>
    <t>Snížení emisí z lokál.vytápění domácností v KHK II - SR 2019</t>
  </si>
  <si>
    <t>zlepšení přeshraniční dostupnosti ČR - PL - SR</t>
  </si>
  <si>
    <t>Rozšíření strateg.prům.zóny Solnice-Kvasiny - SFDI - SR</t>
  </si>
  <si>
    <t>ochrana a zabezp.škol a objektů veř.správy - SR</t>
  </si>
  <si>
    <t xml:space="preserve">Krajský akční plán vzdělávání v KHK - SR </t>
  </si>
  <si>
    <t xml:space="preserve">Snížení emisí z lokál.vytápění domácností v KHK III. - SR </t>
  </si>
  <si>
    <t>Snížení emisí z lokál.vytápění domácností v KHK I - SR 2019</t>
  </si>
  <si>
    <t>OP Z - Do praxe bez bariér - SR</t>
  </si>
  <si>
    <t xml:space="preserve">          školství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</si>
  <si>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</si>
  <si>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</si>
  <si>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</si>
  <si>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</si>
  <si>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</si>
  <si>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přechod na DBV T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</si>
  <si>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</si>
  <si>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</si>
  <si>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</si>
  <si>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</si>
  <si>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>ostatní běžné výdaje - cestovní ruch</t>
  </si>
  <si>
    <t xml:space="preserve">             životní prostředí</t>
  </si>
  <si>
    <t>OP Z - Predikce trhu práce - Kompas - SR</t>
  </si>
  <si>
    <t>řešení krizových situací - SR</t>
  </si>
  <si>
    <t>Krajský akční plán vzdělávání v KHK - SR 2020</t>
  </si>
  <si>
    <t>IKAP rozvoje vzdělávání v KHK - SR 2020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</si>
  <si>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</si>
  <si>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</si>
  <si>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</si>
  <si>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</si>
  <si>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</si>
  <si>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OP Z Rozvoj dostup.a kvality soc.sl.v KHK VI - SR 2020</t>
  </si>
  <si>
    <t>OP Z Služby soc.prevence v KHK V - SR  2020</t>
  </si>
  <si>
    <t>OP Z Služby soc.prevence v KHK VI - SR  2020</t>
  </si>
  <si>
    <t>OP Z Rozvoj reg.partnerství v soc.oblasti v KHK II - SR 2020</t>
  </si>
  <si>
    <t>OP Z Komunitní služby - SR 2020</t>
  </si>
  <si>
    <t>financování silnic II. a III. tř. - SFDI - SR</t>
  </si>
  <si>
    <t>peněžní náhrady a odv. za nařízený výkon v době kriz. stavu-SR</t>
  </si>
  <si>
    <t>náhrady za nařízený výkon studentů v soc.sl. v době nouz.stavu-SR</t>
  </si>
  <si>
    <t>Snížení emisí z lokál.vytápění domácností v KHK II - SR 2020</t>
  </si>
  <si>
    <t>Snížení emisí z lokál.vytápění domácností v KHK III. - SR 2020</t>
  </si>
  <si>
    <t>OP Z - Rozvoj KHK-chytře, efektivně, s prosperitou - SR 2020</t>
  </si>
  <si>
    <t>OP Z - Do praxe bez bariér - SR 2020</t>
  </si>
  <si>
    <t>potravinová pomoc dětem v KHK II - obědy do škol - SR 2020</t>
  </si>
  <si>
    <t>potravinová pomoc dětem v KHK III - obědy do škol - SR 2020</t>
  </si>
  <si>
    <t>OP VVV - Smart Akcelerátor II. - SR 2020</t>
  </si>
  <si>
    <t>OP Z - Predikce trhu práce - Kompas - SR 2020</t>
  </si>
  <si>
    <t>potravinová pomoc dětem v KHK IV - obědy do škol - SR 2020</t>
  </si>
  <si>
    <t>mzd.nákl.-prac.povin.studentů-epidemie Covid-19 - SR 2020</t>
  </si>
  <si>
    <t>OP Z Rozvoj dostup.a kvality soc.sl.v KHK VII - SR 2020</t>
  </si>
  <si>
    <t xml:space="preserve">OP VVV - Smart Akcelerátor II. - SR </t>
  </si>
  <si>
    <t>podpora podpůrných opatření pro žáky se spec. potř. - SR</t>
  </si>
  <si>
    <t>podpora služeb s nadreg.a celostátní působností - SR</t>
  </si>
  <si>
    <t>výkon sociální práce - SR</t>
  </si>
  <si>
    <t>OP potravinové a mater.pomoci-podpora administrace - SR</t>
  </si>
  <si>
    <t xml:space="preserve">OP Z Služby soc.prevence v KHK V - SR </t>
  </si>
  <si>
    <t xml:space="preserve">OP Z Rozvoj dostup.a kvality soc.sl.v KHK VII - SR </t>
  </si>
  <si>
    <t>OPZ - Rozvoj systému hospodaření s energií v KHK - SR</t>
  </si>
  <si>
    <t>podpora výchovně vzdělávacích aktivit v muzejnictví - SR</t>
  </si>
  <si>
    <t>program na ochranu měkkých cílů - SR</t>
  </si>
  <si>
    <t>finanční ohodnocení zaměst.poskytovatelů lůžkové péče - SR</t>
  </si>
  <si>
    <t>Nová zelená úsporám - adaptační a mitigační opatření - SR</t>
  </si>
  <si>
    <t>2. technická pomoc pro KHK - SR</t>
  </si>
  <si>
    <t>regionální stálá konference III. - SR</t>
  </si>
  <si>
    <t>IP Přeshraniční vzdělávání technických oborů - SR</t>
  </si>
  <si>
    <t>odměny zam.soc.služeb v období koronaviru (program C) - SR</t>
  </si>
  <si>
    <t>OP Z Rozvoj reg.partnerství v soc.oblasti v KHK II - SR</t>
  </si>
  <si>
    <t>sanace nákladů na antigenní testování (program T) - SR</t>
  </si>
  <si>
    <t>podpora standard.veřejných služeb muzeí a galerií - SR</t>
  </si>
  <si>
    <t>mimořádné odměny pro prac. KÚ v oblasti SPOD - SR</t>
  </si>
  <si>
    <t xml:space="preserve">OP Z Komunitní služby - SR </t>
  </si>
  <si>
    <t xml:space="preserve">ostatní kapitálové výdaje </t>
  </si>
  <si>
    <t>sanace vícenákladů a výpadku příjmů při Covid-19(program E) - SR</t>
  </si>
  <si>
    <t xml:space="preserve">OP Z Služby soc.prevence v KHK VI - SR </t>
  </si>
  <si>
    <t xml:space="preserve">IKAP rozvoje vzdělávání v KHK II - SR </t>
  </si>
  <si>
    <t>Společné dědictví - SR</t>
  </si>
  <si>
    <t>integrovaný systém ochrany movitého kult.dědictví - SR</t>
  </si>
  <si>
    <t xml:space="preserve">  z MF</t>
  </si>
  <si>
    <t>Posilování kompetencí ped.prac.škol a šk.porad.zařízení - SR</t>
  </si>
  <si>
    <t>12002, 95032</t>
  </si>
  <si>
    <t>zvýšení atraktivity KHK 3 A542- SR</t>
  </si>
  <si>
    <t>IP polytechnické centrum Novoměstska - SR</t>
  </si>
  <si>
    <t>17xxx</t>
  </si>
  <si>
    <t>zajištění testování dětí, žáků a studentů ve školách - SR</t>
  </si>
  <si>
    <t>volby do Poslanecké sněmovny Parlamentu ČR - SR</t>
  </si>
  <si>
    <t>podpora rekr. pobytů dětí a mládeže dětských domovů - SR</t>
  </si>
  <si>
    <t>prevence negat.dopadů psych.i fyz.zátěže zaměst.poskyt.lůžk.péče - SR</t>
  </si>
  <si>
    <t>Obnova nemovité kulturní památky - SR</t>
  </si>
  <si>
    <t>Interreg VA ČR-PL - Kompetence 4.0. - SR</t>
  </si>
  <si>
    <t>výzva - Spolu po COVIDu - SR</t>
  </si>
  <si>
    <t>Fond solidarity EU - zajištění neinvaz.RT-PCR testování - SR</t>
  </si>
  <si>
    <t>SFDI - Smlouva č. 200/B1/2021 - SR</t>
  </si>
  <si>
    <t>Nová zelená úsporám - adaptační a mitigační opatření - SR 2020</t>
  </si>
  <si>
    <t>průmyslová zóna Solnice - Kvasiny - SR</t>
  </si>
  <si>
    <t>činnost ZDVOP při výkonu soc.práv.ochrany dětí -SOL TU - SR</t>
  </si>
  <si>
    <t>Akviziční fond - SR</t>
  </si>
  <si>
    <t xml:space="preserve">  z Mze</t>
  </si>
  <si>
    <t>Zmírnění dopadů kůrovcové kalamity - SR</t>
  </si>
  <si>
    <t xml:space="preserve">  z MZe</t>
  </si>
  <si>
    <t>NP Centra odborné přípravy - SR</t>
  </si>
  <si>
    <t xml:space="preserve">refundace výdajů spojených s výkupy pozemků </t>
  </si>
  <si>
    <t>34503-506</t>
  </si>
  <si>
    <t>%</t>
  </si>
  <si>
    <t>Skutečnost</t>
  </si>
  <si>
    <t xml:space="preserve">Upravený </t>
  </si>
  <si>
    <t>x</t>
  </si>
  <si>
    <t>k 31.12.2021</t>
  </si>
  <si>
    <t>ČERPÁNÍ ROZPOČTU KRÁLOVÉHRADECKÉHO KRAJE</t>
  </si>
  <si>
    <t>k 31. 12.  2021</t>
  </si>
  <si>
    <t>ostatní nedaňové příjmy</t>
  </si>
  <si>
    <t xml:space="preserve">  od obcí a DSO</t>
  </si>
  <si>
    <t>neinvestiční transfery obcím a DSO</t>
  </si>
  <si>
    <t>podpora expozičních a výstavních projektů - SR</t>
  </si>
  <si>
    <t>potravinová pomoc dětem v KHK V - obědy do škol  - SR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</si>
</sst>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\ _K_č"/>
    <numFmt numFmtId="168" formatCode="#,##0.0_ ;\-#,##0.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;[Red]#,##0.0"/>
    <numFmt numFmtId="175" formatCode="#,##0.0_ ;[Red]\-#,##0.0\ "/>
    <numFmt numFmtId="176" formatCode="#,##0.00_ ;\-#,##0.00\ "/>
    <numFmt numFmtId="177" formatCode="#,##0.000"/>
    <numFmt numFmtId="178" formatCode="#,##0.000_ ;\-#,##0.000\ "/>
    <numFmt numFmtId="179" formatCode="#,##0.0000_ ;\-#,##0.0000\ 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9"/>
      <name val="Arial CE"/>
      <family val="0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33" fillId="0" borderId="0" applyNumberFormat="0" applyFill="0" applyBorder="0" applyAlignment="0" applyProtection="0"/>
    <xf numFmtId="0" fontId="34" fillId="20" borderId="2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3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1">
    <xf numFmtId="3" fontId="0" fillId="0" borderId="0" xfId="0" applyAlignment="1">
      <alignment/>
    </xf>
    <xf numFmtId="167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3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0" xfId="0" applyFont="1" applyBorder="1" applyAlignment="1">
      <alignment/>
    </xf>
    <xf numFmtId="3" fontId="0" fillId="0" borderId="10" xfId="0" applyBorder="1" applyAlignment="1">
      <alignment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1" xfId="0" applyBorder="1" applyAlignment="1">
      <alignment/>
    </xf>
    <xf numFmtId="3" fontId="0" fillId="0" borderId="10" xfId="0" applyFont="1" applyBorder="1" applyAlignment="1">
      <alignment/>
    </xf>
    <xf numFmtId="3" fontId="3" fillId="0" borderId="12" xfId="0" applyFont="1" applyBorder="1" applyAlignment="1">
      <alignment vertical="center"/>
    </xf>
    <xf numFmtId="3" fontId="6" fillId="0" borderId="10" xfId="0" applyFont="1" applyBorder="1" applyAlignment="1">
      <alignment/>
    </xf>
    <xf numFmtId="3" fontId="6" fillId="0" borderId="10" xfId="0" applyFont="1" applyBorder="1" applyAlignment="1">
      <alignment/>
    </xf>
    <xf numFmtId="3" fontId="0" fillId="0" borderId="11" xfId="0" applyFont="1" applyBorder="1" applyAlignment="1">
      <alignment/>
    </xf>
    <xf numFmtId="3" fontId="7" fillId="0" borderId="10" xfId="0" applyFont="1" applyBorder="1" applyAlignment="1">
      <alignment/>
    </xf>
    <xf numFmtId="3" fontId="0" fillId="0" borderId="11" xfId="0" applyFont="1" applyBorder="1" applyAlignment="1">
      <alignment/>
    </xf>
    <xf numFmtId="3" fontId="4" fillId="0" borderId="10" xfId="0" applyFont="1" applyFill="1" applyBorder="1" applyAlignment="1">
      <alignment/>
    </xf>
    <xf numFmtId="3" fontId="4" fillId="0" borderId="12" xfId="0" applyFont="1" applyBorder="1" applyAlignment="1">
      <alignment/>
    </xf>
    <xf numFmtId="3" fontId="2" fillId="0" borderId="13" xfId="0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0" xfId="0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0" fillId="0" borderId="10" xfId="0" applyBorder="1" applyAlignment="1">
      <alignment vertical="center"/>
    </xf>
    <xf numFmtId="3" fontId="7" fillId="0" borderId="10" xfId="0" applyFont="1" applyBorder="1" applyAlignment="1">
      <alignment/>
    </xf>
    <xf numFmtId="3" fontId="4" fillId="0" borderId="10" xfId="0" applyFont="1" applyBorder="1" applyAlignment="1">
      <alignment horizontal="left" vertical="center"/>
    </xf>
    <xf numFmtId="3" fontId="0" fillId="0" borderId="12" xfId="0" applyBorder="1" applyAlignment="1">
      <alignment vertical="center"/>
    </xf>
    <xf numFmtId="3" fontId="7" fillId="0" borderId="15" xfId="0" applyFont="1" applyBorder="1" applyAlignment="1">
      <alignment/>
    </xf>
    <xf numFmtId="3" fontId="4" fillId="0" borderId="16" xfId="0" applyFont="1" applyBorder="1" applyAlignment="1">
      <alignment horizontal="center" vertical="center"/>
    </xf>
    <xf numFmtId="3" fontId="4" fillId="0" borderId="15" xfId="0" applyFont="1" applyBorder="1" applyAlignment="1">
      <alignment horizontal="left" vertical="center"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0" fillId="0" borderId="15" xfId="0" applyBorder="1" applyAlignment="1">
      <alignment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3" fillId="0" borderId="17" xfId="0" applyFont="1" applyBorder="1" applyAlignment="1">
      <alignment vertical="center"/>
    </xf>
    <xf numFmtId="3" fontId="7" fillId="0" borderId="15" xfId="0" applyFont="1" applyBorder="1" applyAlignment="1">
      <alignment horizontal="center"/>
    </xf>
    <xf numFmtId="3" fontId="0" fillId="0" borderId="10" xfId="0" applyFont="1" applyBorder="1" applyAlignment="1">
      <alignment/>
    </xf>
    <xf numFmtId="3" fontId="8" fillId="0" borderId="15" xfId="0" applyFont="1" applyBorder="1" applyAlignment="1">
      <alignment/>
    </xf>
    <xf numFmtId="3" fontId="7" fillId="0" borderId="18" xfId="0" applyFont="1" applyBorder="1" applyAlignment="1">
      <alignment horizontal="center"/>
    </xf>
    <xf numFmtId="3" fontId="8" fillId="0" borderId="15" xfId="0" applyFont="1" applyBorder="1" applyAlignment="1">
      <alignment horizontal="center"/>
    </xf>
    <xf numFmtId="3" fontId="8" fillId="0" borderId="15" xfId="0" applyFont="1" applyFill="1" applyBorder="1" applyAlignment="1">
      <alignment horizontal="center"/>
    </xf>
    <xf numFmtId="3" fontId="7" fillId="0" borderId="15" xfId="0" applyFont="1" applyFill="1" applyBorder="1" applyAlignment="1">
      <alignment horizontal="center"/>
    </xf>
    <xf numFmtId="3" fontId="8" fillId="0" borderId="13" xfId="0" applyFont="1" applyBorder="1" applyAlignment="1">
      <alignment horizontal="center" vertical="center"/>
    </xf>
    <xf numFmtId="3" fontId="8" fillId="0" borderId="14" xfId="0" applyFont="1" applyBorder="1" applyAlignment="1">
      <alignment horizontal="center" vertical="center"/>
    </xf>
    <xf numFmtId="3" fontId="8" fillId="0" borderId="10" xfId="0" applyFont="1" applyBorder="1" applyAlignment="1">
      <alignment horizontal="center" vertical="center"/>
    </xf>
    <xf numFmtId="3" fontId="8" fillId="0" borderId="12" xfId="0" applyFont="1" applyBorder="1" applyAlignment="1">
      <alignment horizontal="center" vertical="center"/>
    </xf>
    <xf numFmtId="3" fontId="7" fillId="0" borderId="10" xfId="0" applyFont="1" applyBorder="1" applyAlignment="1">
      <alignment horizontal="center" vertical="center"/>
    </xf>
    <xf numFmtId="3" fontId="7" fillId="0" borderId="17" xfId="0" applyFont="1" applyBorder="1" applyAlignment="1">
      <alignment horizontal="center" vertical="center"/>
    </xf>
    <xf numFmtId="3" fontId="7" fillId="0" borderId="0" xfId="0" applyFont="1" applyAlignment="1">
      <alignment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176" fontId="4" fillId="0" borderId="0" xfId="38" applyNumberFormat="1" applyFont="1" applyBorder="1" applyAlignment="1">
      <alignment/>
    </xf>
    <xf numFmtId="3" fontId="0" fillId="0" borderId="10" xfId="0" applyFont="1" applyFill="1" applyBorder="1" applyAlignment="1">
      <alignment/>
    </xf>
    <xf numFmtId="3" fontId="4" fillId="0" borderId="17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3" fontId="9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3" fontId="0" fillId="0" borderId="11" xfId="0" applyFont="1" applyBorder="1" applyAlignment="1">
      <alignment/>
    </xf>
    <xf numFmtId="3" fontId="10" fillId="0" borderId="18" xfId="0" applyFont="1" applyBorder="1" applyAlignment="1">
      <alignment horizontal="center"/>
    </xf>
    <xf numFmtId="3" fontId="0" fillId="0" borderId="10" xfId="0" applyFill="1" applyBorder="1" applyAlignment="1">
      <alignment/>
    </xf>
    <xf numFmtId="167" fontId="4" fillId="0" borderId="14" xfId="38" applyNumberFormat="1" applyFont="1" applyBorder="1" applyAlignment="1">
      <alignment horizontal="center"/>
    </xf>
    <xf numFmtId="167" fontId="4" fillId="0" borderId="12" xfId="38" applyNumberFormat="1" applyFont="1" applyBorder="1" applyAlignment="1">
      <alignment horizontal="center"/>
    </xf>
    <xf numFmtId="3" fontId="7" fillId="0" borderId="15" xfId="0" applyFont="1" applyBorder="1" applyAlignment="1">
      <alignment horizontal="center" vertical="center"/>
    </xf>
    <xf numFmtId="3" fontId="5" fillId="0" borderId="15" xfId="0" applyFont="1" applyBorder="1" applyAlignment="1">
      <alignment horizontal="center"/>
    </xf>
    <xf numFmtId="3" fontId="4" fillId="0" borderId="12" xfId="0" applyFont="1" applyFill="1" applyBorder="1" applyAlignment="1">
      <alignment horizontal="center"/>
    </xf>
    <xf numFmtId="3" fontId="4" fillId="0" borderId="14" xfId="0" applyFont="1" applyFill="1" applyBorder="1" applyAlignment="1">
      <alignment horizontal="center"/>
    </xf>
    <xf numFmtId="168" fontId="4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168" fontId="0" fillId="0" borderId="12" xfId="0" applyNumberFormat="1" applyFont="1" applyBorder="1" applyAlignment="1">
      <alignment/>
    </xf>
    <xf numFmtId="167" fontId="4" fillId="0" borderId="10" xfId="38" applyNumberFormat="1" applyFont="1" applyBorder="1" applyAlignment="1">
      <alignment horizontal="center"/>
    </xf>
    <xf numFmtId="176" fontId="4" fillId="0" borderId="10" xfId="38" applyNumberFormat="1" applyFont="1" applyBorder="1" applyAlignment="1">
      <alignment/>
    </xf>
    <xf numFmtId="4" fontId="0" fillId="0" borderId="10" xfId="0" applyNumberFormat="1" applyBorder="1" applyAlignment="1">
      <alignment/>
    </xf>
    <xf numFmtId="176" fontId="0" fillId="0" borderId="10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176" fontId="3" fillId="0" borderId="12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176" fontId="6" fillId="0" borderId="10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1" xfId="38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6" fillId="0" borderId="10" xfId="38" applyNumberFormat="1" applyFont="1" applyBorder="1" applyAlignment="1">
      <alignment/>
    </xf>
    <xf numFmtId="176" fontId="0" fillId="0" borderId="10" xfId="38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176" fontId="4" fillId="0" borderId="19" xfId="38" applyNumberFormat="1" applyFont="1" applyBorder="1" applyAlignment="1">
      <alignment/>
    </xf>
    <xf numFmtId="4" fontId="4" fillId="0" borderId="19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176" fontId="0" fillId="0" borderId="11" xfId="38" applyNumberFormat="1" applyFont="1" applyBorder="1" applyAlignment="1">
      <alignment/>
    </xf>
    <xf numFmtId="176" fontId="0" fillId="0" borderId="11" xfId="38" applyNumberFormat="1" applyFont="1" applyFill="1" applyBorder="1" applyAlignment="1">
      <alignment/>
    </xf>
    <xf numFmtId="176" fontId="2" fillId="0" borderId="13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176" fontId="4" fillId="0" borderId="13" xfId="38" applyNumberFormat="1" applyFont="1" applyBorder="1" applyAlignment="1">
      <alignment vertical="center"/>
    </xf>
    <xf numFmtId="4" fontId="4" fillId="0" borderId="13" xfId="38" applyNumberFormat="1" applyFont="1" applyBorder="1" applyAlignment="1">
      <alignment vertical="center"/>
    </xf>
    <xf numFmtId="176" fontId="3" fillId="0" borderId="13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176" fontId="2" fillId="0" borderId="14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176" fontId="2" fillId="0" borderId="10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176" fontId="2" fillId="0" borderId="12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176" fontId="3" fillId="0" borderId="14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176" fontId="3" fillId="0" borderId="10" xfId="38" applyNumberFormat="1" applyFont="1" applyBorder="1" applyAlignment="1">
      <alignment vertical="center"/>
    </xf>
    <xf numFmtId="176" fontId="0" fillId="0" borderId="10" xfId="38" applyNumberFormat="1" applyFont="1" applyBorder="1" applyAlignment="1">
      <alignment vertical="center"/>
    </xf>
    <xf numFmtId="176" fontId="4" fillId="0" borderId="12" xfId="38" applyNumberFormat="1" applyFont="1" applyBorder="1" applyAlignment="1">
      <alignment vertical="center"/>
    </xf>
    <xf numFmtId="168" fontId="8" fillId="0" borderId="10" xfId="0" applyNumberFormat="1" applyFont="1" applyBorder="1" applyAlignment="1">
      <alignment/>
    </xf>
    <xf numFmtId="168" fontId="8" fillId="0" borderId="13" xfId="0" applyNumberFormat="1" applyFont="1" applyBorder="1" applyAlignment="1">
      <alignment/>
    </xf>
    <xf numFmtId="168" fontId="0" fillId="0" borderId="11" xfId="0" applyNumberFormat="1" applyFont="1" applyFill="1" applyBorder="1" applyAlignment="1">
      <alignment/>
    </xf>
    <xf numFmtId="168" fontId="8" fillId="0" borderId="12" xfId="0" applyNumberFormat="1" applyFont="1" applyBorder="1" applyAlignment="1">
      <alignment/>
    </xf>
    <xf numFmtId="3" fontId="0" fillId="0" borderId="12" xfId="0" applyFont="1" applyBorder="1" applyAlignment="1">
      <alignment/>
    </xf>
    <xf numFmtId="3" fontId="7" fillId="0" borderId="17" xfId="0" applyFont="1" applyBorder="1" applyAlignment="1">
      <alignment horizontal="center"/>
    </xf>
    <xf numFmtId="176" fontId="0" fillId="0" borderId="12" xfId="38" applyNumberFormat="1" applyFont="1" applyBorder="1" applyAlignment="1">
      <alignment/>
    </xf>
    <xf numFmtId="3" fontId="0" fillId="0" borderId="12" xfId="0" applyBorder="1" applyAlignment="1">
      <alignment/>
    </xf>
    <xf numFmtId="176" fontId="0" fillId="0" borderId="12" xfId="38" applyNumberFormat="1" applyFont="1" applyFill="1" applyBorder="1" applyAlignment="1">
      <alignment/>
    </xf>
    <xf numFmtId="3" fontId="4" fillId="0" borderId="14" xfId="0" applyFont="1" applyFill="1" applyBorder="1" applyAlignment="1">
      <alignment horizontal="center" vertical="center"/>
    </xf>
    <xf numFmtId="3" fontId="4" fillId="0" borderId="12" xfId="0" applyFont="1" applyFill="1" applyBorder="1" applyAlignment="1">
      <alignment horizontal="center" vertical="center"/>
    </xf>
    <xf numFmtId="3" fontId="4" fillId="0" borderId="14" xfId="0" applyFont="1" applyBorder="1" applyAlignment="1">
      <alignment horizontal="center" vertical="center"/>
    </xf>
    <xf numFmtId="3" fontId="0" fillId="0" borderId="12" xfId="0" applyBorder="1" applyAlignment="1">
      <alignment horizontal="center" vertical="center"/>
    </xf>
    <xf numFmtId="3" fontId="11" fillId="33" borderId="0" xfId="0" applyFont="1" applyFill="1" applyAlignment="1">
      <alignment horizontal="center"/>
    </xf>
    <xf numFmtId="3" fontId="0" fillId="33" borderId="0" xfId="0" applyFill="1" applyAlignment="1">
      <alignment/>
    </xf>
    <xf numFmtId="166" fontId="11" fillId="33" borderId="0" xfId="38" applyFont="1" applyFill="1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0" xfId="0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0"/>
  <sheetViews>
    <sheetView tabSelected="1" zoomScale="110" zoomScaleNormal="110" zoomScaleSheetLayoutView="69" zoomScalePageLayoutView="0" workbookViewId="0" topLeftCell="A1">
      <pane xSplit="1" ySplit="8" topLeftCell="C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352" sqref="D352"/>
    </sheetView>
  </sheetViews>
  <sheetFormatPr defaultColWidth="9.00390625" defaultRowHeight="12.75"/>
  <cols>
    <col min="1" max="1" width="51.625" style="0" customWidth="1"/>
    <col min="2" max="2" width="8.625" style="0" hidden="1" customWidth="1"/>
    <col min="3" max="3" width="15.25390625" style="0" customWidth="1"/>
    <col min="4" max="5" width="16.625" style="0" customWidth="1"/>
    <col min="6" max="6" width="8.625" style="0" customWidth="1"/>
    <col min="8" max="8" width="14.625" style="0" customWidth="1"/>
  </cols>
  <sheetData>
    <row r="1" spans="3:6" ht="12.75">
      <c r="C1" s="1"/>
      <c r="D1" s="2"/>
      <c r="F1" s="2" t="s">
        <v>117</v>
      </c>
    </row>
    <row r="2" ht="9.75" customHeight="1">
      <c r="C2" s="1"/>
    </row>
    <row r="3" spans="1:6" ht="18">
      <c r="A3" s="136" t="s">
        <v>371</v>
      </c>
      <c r="B3" s="137"/>
      <c r="C3" s="137"/>
      <c r="D3" s="137"/>
      <c r="E3" s="137"/>
      <c r="F3" s="137"/>
    </row>
    <row r="4" spans="1:6" ht="18">
      <c r="A4" s="138" t="s">
        <v>372</v>
      </c>
      <c r="B4" s="137"/>
      <c r="C4" s="137"/>
      <c r="D4" s="137"/>
      <c r="E4" s="137"/>
      <c r="F4" s="137"/>
    </row>
    <row r="5" spans="1:6" ht="12.75">
      <c r="A5" s="139" t="s">
        <v>0</v>
      </c>
      <c r="B5" s="139"/>
      <c r="C5" s="140"/>
      <c r="D5" s="140"/>
      <c r="E5" s="140"/>
      <c r="F5" s="140"/>
    </row>
    <row r="6" spans="1:3" ht="18" customHeight="1" thickBot="1">
      <c r="A6" s="3"/>
      <c r="B6" s="3"/>
      <c r="C6" s="4"/>
    </row>
    <row r="7" spans="1:6" ht="12.75">
      <c r="A7" s="134" t="s">
        <v>1</v>
      </c>
      <c r="B7" s="32" t="s">
        <v>204</v>
      </c>
      <c r="C7" s="68" t="s">
        <v>2</v>
      </c>
      <c r="D7" s="68" t="s">
        <v>368</v>
      </c>
      <c r="E7" s="73" t="s">
        <v>367</v>
      </c>
      <c r="F7" s="132" t="s">
        <v>366</v>
      </c>
    </row>
    <row r="8" spans="1:6" ht="13.5" thickBot="1">
      <c r="A8" s="135"/>
      <c r="B8" s="60" t="s">
        <v>153</v>
      </c>
      <c r="C8" s="69" t="s">
        <v>3</v>
      </c>
      <c r="D8" s="69" t="s">
        <v>3</v>
      </c>
      <c r="E8" s="72" t="s">
        <v>370</v>
      </c>
      <c r="F8" s="133"/>
    </row>
    <row r="9" spans="1:6" ht="15.75" customHeight="1">
      <c r="A9" s="29" t="s">
        <v>4</v>
      </c>
      <c r="B9" s="33"/>
      <c r="C9" s="82"/>
      <c r="D9" s="8"/>
      <c r="E9" s="8"/>
      <c r="F9" s="8"/>
    </row>
    <row r="10" spans="1:6" ht="12.75">
      <c r="A10" s="5" t="s">
        <v>194</v>
      </c>
      <c r="B10" s="34"/>
      <c r="C10" s="83">
        <f>C12+C13+C14+C15</f>
        <v>4500000</v>
      </c>
      <c r="D10" s="83">
        <f>D12+D13+D14+D15</f>
        <v>4896531.21</v>
      </c>
      <c r="E10" s="83">
        <f>E12+E13+E14+E15</f>
        <v>5328218.4399999995</v>
      </c>
      <c r="F10" s="123">
        <f>E10/D10*100</f>
        <v>108.81618459039699</v>
      </c>
    </row>
    <row r="11" spans="1:6" ht="12.75">
      <c r="A11" s="6" t="s">
        <v>5</v>
      </c>
      <c r="B11" s="35"/>
      <c r="C11" s="83"/>
      <c r="D11" s="84"/>
      <c r="E11" s="8"/>
      <c r="F11" s="8"/>
    </row>
    <row r="12" spans="1:6" ht="12.75">
      <c r="A12" s="43" t="s">
        <v>201</v>
      </c>
      <c r="B12" s="35"/>
      <c r="C12" s="85">
        <v>4467580</v>
      </c>
      <c r="D12" s="84">
        <v>4831283.2700000005</v>
      </c>
      <c r="E12" s="84">
        <v>5258077.39</v>
      </c>
      <c r="F12" s="75">
        <f>E12/D12*100</f>
        <v>108.83397010997452</v>
      </c>
    </row>
    <row r="13" spans="1:6" ht="12.75">
      <c r="A13" s="7" t="s">
        <v>6</v>
      </c>
      <c r="B13" s="36"/>
      <c r="C13" s="85"/>
      <c r="D13" s="84">
        <v>32755.340000000004</v>
      </c>
      <c r="E13" s="84">
        <v>32755.34</v>
      </c>
      <c r="F13" s="75">
        <f aca="true" t="shared" si="0" ref="F13:F75">E13/D13*100</f>
        <v>99.99999999999999</v>
      </c>
    </row>
    <row r="14" spans="1:8" ht="12.75">
      <c r="A14" s="43" t="s">
        <v>202</v>
      </c>
      <c r="B14" s="36"/>
      <c r="C14" s="85">
        <v>2420</v>
      </c>
      <c r="D14" s="84">
        <v>2492.6</v>
      </c>
      <c r="E14" s="84">
        <v>6209.13</v>
      </c>
      <c r="F14" s="75">
        <f t="shared" si="0"/>
        <v>249.1025435288454</v>
      </c>
      <c r="H14" s="57"/>
    </row>
    <row r="15" spans="1:6" ht="12.75">
      <c r="A15" s="43" t="s">
        <v>260</v>
      </c>
      <c r="B15" s="36"/>
      <c r="C15" s="85">
        <v>30000</v>
      </c>
      <c r="D15" s="84">
        <v>30000</v>
      </c>
      <c r="E15" s="84">
        <v>31176.58</v>
      </c>
      <c r="F15" s="75">
        <f t="shared" si="0"/>
        <v>103.92193333333336</v>
      </c>
    </row>
    <row r="16" spans="1:6" ht="12.75">
      <c r="A16" s="5" t="s">
        <v>195</v>
      </c>
      <c r="B16" s="34"/>
      <c r="C16" s="83">
        <f>SUM(C18:C22)+C29</f>
        <v>240864.88</v>
      </c>
      <c r="D16" s="83">
        <f>SUM(D18:D22)+D29</f>
        <v>488014.33999999997</v>
      </c>
      <c r="E16" s="86">
        <f>SUM(E18:E22)+E29</f>
        <v>496810.12999999995</v>
      </c>
      <c r="F16" s="123">
        <f t="shared" si="0"/>
        <v>101.80236302072598</v>
      </c>
    </row>
    <row r="17" spans="1:6" ht="10.5" customHeight="1">
      <c r="A17" s="6" t="s">
        <v>7</v>
      </c>
      <c r="B17" s="35"/>
      <c r="C17" s="83"/>
      <c r="D17" s="84"/>
      <c r="E17" s="84"/>
      <c r="F17" s="75"/>
    </row>
    <row r="18" spans="1:6" ht="12.75">
      <c r="A18" s="7" t="s">
        <v>8</v>
      </c>
      <c r="B18" s="36"/>
      <c r="C18" s="85">
        <v>6000</v>
      </c>
      <c r="D18" s="84">
        <v>6088.22</v>
      </c>
      <c r="E18" s="84">
        <v>4708.55</v>
      </c>
      <c r="F18" s="75">
        <f t="shared" si="0"/>
        <v>77.3386966962429</v>
      </c>
    </row>
    <row r="19" spans="1:6" ht="12.75">
      <c r="A19" s="43" t="s">
        <v>228</v>
      </c>
      <c r="B19" s="36"/>
      <c r="C19" s="85"/>
      <c r="D19" s="84">
        <v>189058.28999999998</v>
      </c>
      <c r="E19" s="84">
        <v>189058.29</v>
      </c>
      <c r="F19" s="75">
        <f t="shared" si="0"/>
        <v>100.00000000000003</v>
      </c>
    </row>
    <row r="20" spans="1:6" ht="12.75">
      <c r="A20" s="8" t="s">
        <v>229</v>
      </c>
      <c r="B20" s="37"/>
      <c r="C20" s="85">
        <v>122835.38</v>
      </c>
      <c r="D20" s="84">
        <v>122677.12000000001</v>
      </c>
      <c r="E20" s="84">
        <v>122444.15</v>
      </c>
      <c r="F20" s="75">
        <f t="shared" si="0"/>
        <v>99.81009498755758</v>
      </c>
    </row>
    <row r="21" spans="1:6" ht="12.75" hidden="1">
      <c r="A21" s="8" t="s">
        <v>230</v>
      </c>
      <c r="B21" s="37"/>
      <c r="C21" s="85"/>
      <c r="D21" s="84">
        <v>0</v>
      </c>
      <c r="E21" s="84"/>
      <c r="F21" s="75" t="e">
        <f t="shared" si="0"/>
        <v>#DIV/0!</v>
      </c>
    </row>
    <row r="22" spans="1:6" ht="12.75">
      <c r="A22" s="7" t="s">
        <v>9</v>
      </c>
      <c r="B22" s="36"/>
      <c r="C22" s="85">
        <f>SUM(C23:C28)</f>
        <v>112029.5</v>
      </c>
      <c r="D22" s="85">
        <f>SUM(D23:D28)</f>
        <v>116293.69999999998</v>
      </c>
      <c r="E22" s="87">
        <f>SUM(E23:E28)</f>
        <v>116296.69999999998</v>
      </c>
      <c r="F22" s="75">
        <f t="shared" si="0"/>
        <v>100.00257967542522</v>
      </c>
    </row>
    <row r="23" spans="1:6" ht="12.75">
      <c r="A23" s="7" t="s">
        <v>10</v>
      </c>
      <c r="B23" s="36"/>
      <c r="C23" s="85">
        <v>46111.3</v>
      </c>
      <c r="D23" s="84">
        <v>49150.20999999999</v>
      </c>
      <c r="E23" s="84">
        <v>49150.21</v>
      </c>
      <c r="F23" s="75">
        <f t="shared" si="0"/>
        <v>100.00000000000003</v>
      </c>
    </row>
    <row r="24" spans="1:6" ht="12.75">
      <c r="A24" s="8" t="s">
        <v>128</v>
      </c>
      <c r="B24" s="37"/>
      <c r="C24" s="85">
        <v>912.69</v>
      </c>
      <c r="D24" s="84">
        <v>912.69</v>
      </c>
      <c r="E24" s="84">
        <v>912.69</v>
      </c>
      <c r="F24" s="75">
        <f t="shared" si="0"/>
        <v>100</v>
      </c>
    </row>
    <row r="25" spans="1:6" ht="12.75">
      <c r="A25" s="7" t="s">
        <v>11</v>
      </c>
      <c r="B25" s="36"/>
      <c r="C25" s="85">
        <v>24789</v>
      </c>
      <c r="D25" s="84">
        <v>24789</v>
      </c>
      <c r="E25" s="84">
        <v>24789</v>
      </c>
      <c r="F25" s="75">
        <f t="shared" si="0"/>
        <v>100</v>
      </c>
    </row>
    <row r="26" spans="1:6" ht="12.75">
      <c r="A26" s="8" t="s">
        <v>129</v>
      </c>
      <c r="B26" s="37"/>
      <c r="C26" s="85">
        <v>9857.2</v>
      </c>
      <c r="D26" s="84">
        <v>11154.900000000001</v>
      </c>
      <c r="E26" s="84">
        <v>11157.9</v>
      </c>
      <c r="F26" s="75">
        <f t="shared" si="0"/>
        <v>100.0268940107038</v>
      </c>
    </row>
    <row r="27" spans="1:6" ht="12.75">
      <c r="A27" s="8" t="s">
        <v>216</v>
      </c>
      <c r="B27" s="37"/>
      <c r="C27" s="85">
        <v>420.41</v>
      </c>
      <c r="D27" s="84">
        <v>348</v>
      </c>
      <c r="E27" s="84">
        <v>348</v>
      </c>
      <c r="F27" s="75">
        <f t="shared" si="0"/>
        <v>100</v>
      </c>
    </row>
    <row r="28" spans="1:6" ht="12.75">
      <c r="A28" s="8" t="s">
        <v>130</v>
      </c>
      <c r="B28" s="37"/>
      <c r="C28" s="85">
        <v>29938.9</v>
      </c>
      <c r="D28" s="84">
        <v>29938.9</v>
      </c>
      <c r="E28" s="84">
        <v>29938.9</v>
      </c>
      <c r="F28" s="75">
        <f t="shared" si="0"/>
        <v>100</v>
      </c>
    </row>
    <row r="29" spans="1:6" ht="12.75">
      <c r="A29" s="8" t="s">
        <v>373</v>
      </c>
      <c r="B29" s="37"/>
      <c r="C29" s="85"/>
      <c r="D29" s="84">
        <f>17318.6+36578.41</f>
        <v>53897.01</v>
      </c>
      <c r="E29" s="84">
        <f>15417.41+48865.83+19.2</f>
        <v>64302.44</v>
      </c>
      <c r="F29" s="75">
        <f t="shared" si="0"/>
        <v>119.30613590624044</v>
      </c>
    </row>
    <row r="30" spans="1:6" ht="12.75">
      <c r="A30" s="9" t="s">
        <v>196</v>
      </c>
      <c r="B30" s="38"/>
      <c r="C30" s="88">
        <f>SUM(C32:C36)</f>
        <v>5000</v>
      </c>
      <c r="D30" s="88">
        <f>SUM(D32:D36)</f>
        <v>64980.479999999996</v>
      </c>
      <c r="E30" s="89">
        <f>SUM(E32:E36)</f>
        <v>76190.97</v>
      </c>
      <c r="F30" s="123">
        <f t="shared" si="0"/>
        <v>117.25208862723085</v>
      </c>
    </row>
    <row r="31" spans="1:6" ht="11.25" customHeight="1">
      <c r="A31" s="6" t="s">
        <v>7</v>
      </c>
      <c r="B31" s="35"/>
      <c r="C31" s="85"/>
      <c r="D31" s="84"/>
      <c r="E31" s="84"/>
      <c r="F31" s="75"/>
    </row>
    <row r="32" spans="1:6" ht="12.75">
      <c r="A32" s="43" t="s">
        <v>92</v>
      </c>
      <c r="B32" s="36"/>
      <c r="C32" s="85"/>
      <c r="D32" s="84">
        <v>801</v>
      </c>
      <c r="E32" s="84">
        <v>2664.28</v>
      </c>
      <c r="F32" s="75">
        <f t="shared" si="0"/>
        <v>332.6192259675406</v>
      </c>
    </row>
    <row r="33" spans="1:6" ht="12.75" hidden="1">
      <c r="A33" s="8" t="s">
        <v>87</v>
      </c>
      <c r="B33" s="37"/>
      <c r="C33" s="85"/>
      <c r="D33" s="84">
        <v>0</v>
      </c>
      <c r="E33" s="84"/>
      <c r="F33" s="75" t="e">
        <f t="shared" si="0"/>
        <v>#DIV/0!</v>
      </c>
    </row>
    <row r="34" spans="1:6" ht="12.75">
      <c r="A34" s="8" t="s">
        <v>90</v>
      </c>
      <c r="B34" s="37"/>
      <c r="C34" s="85"/>
      <c r="D34" s="84">
        <v>894.88</v>
      </c>
      <c r="E34" s="84">
        <v>894.88</v>
      </c>
      <c r="F34" s="75">
        <f t="shared" si="0"/>
        <v>100</v>
      </c>
    </row>
    <row r="35" spans="1:6" ht="12.75" hidden="1">
      <c r="A35" s="8" t="s">
        <v>97</v>
      </c>
      <c r="B35" s="37"/>
      <c r="C35" s="85"/>
      <c r="D35" s="84">
        <v>0</v>
      </c>
      <c r="E35" s="84"/>
      <c r="F35" s="75" t="e">
        <f t="shared" si="0"/>
        <v>#DIV/0!</v>
      </c>
    </row>
    <row r="36" spans="1:6" ht="12.75">
      <c r="A36" s="43" t="s">
        <v>217</v>
      </c>
      <c r="B36" s="36"/>
      <c r="C36" s="85">
        <v>5000</v>
      </c>
      <c r="D36" s="84">
        <v>63284.6</v>
      </c>
      <c r="E36" s="84">
        <v>72631.81</v>
      </c>
      <c r="F36" s="75">
        <f t="shared" si="0"/>
        <v>114.77011784857612</v>
      </c>
    </row>
    <row r="37" spans="1:6" ht="12.75">
      <c r="A37" s="9" t="s">
        <v>197</v>
      </c>
      <c r="B37" s="36"/>
      <c r="C37" s="85"/>
      <c r="D37" s="84"/>
      <c r="E37" s="84"/>
      <c r="F37" s="74"/>
    </row>
    <row r="38" spans="1:6" ht="12.75">
      <c r="A38" s="5" t="s">
        <v>12</v>
      </c>
      <c r="B38" s="34"/>
      <c r="C38" s="83">
        <f>SUM(C40:C61)</f>
        <v>113806.7</v>
      </c>
      <c r="D38" s="83">
        <f>SUM(D40:D61)</f>
        <v>11522698.720000003</v>
      </c>
      <c r="E38" s="86">
        <f>SUM(E40:E61)</f>
        <v>11522698.720000006</v>
      </c>
      <c r="F38" s="123">
        <f t="shared" si="0"/>
        <v>100.00000000000003</v>
      </c>
    </row>
    <row r="39" spans="1:6" ht="10.5" customHeight="1">
      <c r="A39" s="10" t="s">
        <v>13</v>
      </c>
      <c r="B39" s="39"/>
      <c r="C39" s="85"/>
      <c r="D39" s="84"/>
      <c r="E39" s="84"/>
      <c r="F39" s="75"/>
    </row>
    <row r="40" spans="1:6" ht="12.75">
      <c r="A40" s="8" t="s">
        <v>14</v>
      </c>
      <c r="B40" s="37"/>
      <c r="C40" s="85">
        <v>113556.7</v>
      </c>
      <c r="D40" s="84">
        <v>113556.7</v>
      </c>
      <c r="E40" s="84">
        <v>113556.7</v>
      </c>
      <c r="F40" s="75">
        <f t="shared" si="0"/>
        <v>100</v>
      </c>
    </row>
    <row r="41" spans="1:6" ht="12.75">
      <c r="A41" s="8" t="s">
        <v>15</v>
      </c>
      <c r="B41" s="37"/>
      <c r="C41" s="85"/>
      <c r="D41" s="84">
        <v>88503.15000000002</v>
      </c>
      <c r="E41" s="84">
        <v>88503.15</v>
      </c>
      <c r="F41" s="75">
        <f t="shared" si="0"/>
        <v>99.99999999999997</v>
      </c>
    </row>
    <row r="42" spans="1:6" ht="12.75">
      <c r="A42" s="8" t="s">
        <v>16</v>
      </c>
      <c r="B42" s="37"/>
      <c r="C42" s="85"/>
      <c r="D42" s="84">
        <v>9545432.459999999</v>
      </c>
      <c r="E42" s="90">
        <v>9545432.46</v>
      </c>
      <c r="F42" s="75">
        <f t="shared" si="0"/>
        <v>100.00000000000003</v>
      </c>
    </row>
    <row r="43" spans="1:6" ht="12.75">
      <c r="A43" s="8" t="s">
        <v>17</v>
      </c>
      <c r="B43" s="37"/>
      <c r="C43" s="85"/>
      <c r="D43" s="84">
        <v>1386323.04</v>
      </c>
      <c r="E43" s="84">
        <v>1386323.04</v>
      </c>
      <c r="F43" s="75">
        <f t="shared" si="0"/>
        <v>100</v>
      </c>
    </row>
    <row r="44" spans="1:6" ht="12.75">
      <c r="A44" s="8" t="s">
        <v>18</v>
      </c>
      <c r="B44" s="37"/>
      <c r="C44" s="85"/>
      <c r="D44" s="84">
        <v>6547.24</v>
      </c>
      <c r="E44" s="84">
        <v>6547.24</v>
      </c>
      <c r="F44" s="75">
        <f t="shared" si="0"/>
        <v>100</v>
      </c>
    </row>
    <row r="45" spans="1:6" ht="12.75">
      <c r="A45" s="8" t="s">
        <v>341</v>
      </c>
      <c r="B45" s="37"/>
      <c r="C45" s="85"/>
      <c r="D45" s="84">
        <v>600</v>
      </c>
      <c r="E45" s="84">
        <v>600</v>
      </c>
      <c r="F45" s="75">
        <f t="shared" si="0"/>
        <v>100</v>
      </c>
    </row>
    <row r="46" spans="1:6" ht="12.75">
      <c r="A46" s="8" t="s">
        <v>19</v>
      </c>
      <c r="B46" s="37"/>
      <c r="C46" s="85"/>
      <c r="D46" s="84">
        <v>3585.46</v>
      </c>
      <c r="E46" s="84">
        <v>3585.46</v>
      </c>
      <c r="F46" s="75">
        <f t="shared" si="0"/>
        <v>100</v>
      </c>
    </row>
    <row r="47" spans="1:6" ht="12.75">
      <c r="A47" s="8" t="s">
        <v>20</v>
      </c>
      <c r="B47" s="37"/>
      <c r="C47" s="85"/>
      <c r="D47" s="84">
        <v>34350.9</v>
      </c>
      <c r="E47" s="84">
        <v>34350.9</v>
      </c>
      <c r="F47" s="75">
        <f t="shared" si="0"/>
        <v>100</v>
      </c>
    </row>
    <row r="48" spans="1:6" ht="12.75">
      <c r="A48" s="8" t="s">
        <v>21</v>
      </c>
      <c r="B48" s="37"/>
      <c r="C48" s="85"/>
      <c r="D48" s="84">
        <v>1214.0700000000002</v>
      </c>
      <c r="E48" s="84">
        <v>1214.07</v>
      </c>
      <c r="F48" s="75">
        <f t="shared" si="0"/>
        <v>99.99999999999997</v>
      </c>
    </row>
    <row r="49" spans="1:6" ht="12.75">
      <c r="A49" s="8" t="s">
        <v>122</v>
      </c>
      <c r="B49" s="37"/>
      <c r="C49" s="85"/>
      <c r="D49" s="84">
        <v>225997.46</v>
      </c>
      <c r="E49" s="84">
        <v>225997.46</v>
      </c>
      <c r="F49" s="75">
        <f t="shared" si="0"/>
        <v>100</v>
      </c>
    </row>
    <row r="50" spans="1:6" ht="12.75">
      <c r="A50" s="8" t="s">
        <v>134</v>
      </c>
      <c r="B50" s="37"/>
      <c r="C50" s="85"/>
      <c r="D50" s="84">
        <v>151.39000000000001</v>
      </c>
      <c r="E50" s="84">
        <v>151.39</v>
      </c>
      <c r="F50" s="75">
        <f t="shared" si="0"/>
        <v>99.99999999999997</v>
      </c>
    </row>
    <row r="51" spans="1:6" ht="12.75">
      <c r="A51" s="8" t="s">
        <v>360</v>
      </c>
      <c r="B51" s="37"/>
      <c r="C51" s="85"/>
      <c r="D51" s="84">
        <v>741.66</v>
      </c>
      <c r="E51" s="84">
        <v>741.66</v>
      </c>
      <c r="F51" s="75">
        <f t="shared" si="0"/>
        <v>100</v>
      </c>
    </row>
    <row r="52" spans="1:6" ht="12.75">
      <c r="A52" s="8" t="s">
        <v>22</v>
      </c>
      <c r="B52" s="37"/>
      <c r="C52" s="85"/>
      <c r="D52" s="84">
        <v>4396.5</v>
      </c>
      <c r="E52" s="84">
        <v>4396.5</v>
      </c>
      <c r="F52" s="75">
        <f t="shared" si="0"/>
        <v>100</v>
      </c>
    </row>
    <row r="53" spans="1:6" ht="12.75">
      <c r="A53" s="8" t="s">
        <v>23</v>
      </c>
      <c r="B53" s="37"/>
      <c r="C53" s="85"/>
      <c r="D53" s="84">
        <v>500</v>
      </c>
      <c r="E53" s="84">
        <v>500</v>
      </c>
      <c r="F53" s="75">
        <f t="shared" si="0"/>
        <v>100</v>
      </c>
    </row>
    <row r="54" spans="1:6" ht="12.75" hidden="1">
      <c r="A54" s="8" t="s">
        <v>173</v>
      </c>
      <c r="B54" s="37"/>
      <c r="C54" s="85"/>
      <c r="D54" s="84">
        <v>0</v>
      </c>
      <c r="E54" s="84"/>
      <c r="F54" s="75" t="e">
        <f t="shared" si="0"/>
        <v>#DIV/0!</v>
      </c>
    </row>
    <row r="55" spans="1:6" ht="12.75" hidden="1">
      <c r="A55" s="8" t="s">
        <v>135</v>
      </c>
      <c r="B55" s="37"/>
      <c r="C55" s="85"/>
      <c r="D55" s="84">
        <v>0</v>
      </c>
      <c r="E55" s="84"/>
      <c r="F55" s="75" t="e">
        <f t="shared" si="0"/>
        <v>#DIV/0!</v>
      </c>
    </row>
    <row r="56" spans="1:6" ht="12.75" hidden="1">
      <c r="A56" s="8" t="s">
        <v>24</v>
      </c>
      <c r="B56" s="37"/>
      <c r="C56" s="85"/>
      <c r="D56" s="84">
        <v>0</v>
      </c>
      <c r="E56" s="84"/>
      <c r="F56" s="75" t="e">
        <f t="shared" si="0"/>
        <v>#DIV/0!</v>
      </c>
    </row>
    <row r="57" spans="1:6" ht="12.75" hidden="1">
      <c r="A57" s="8" t="s">
        <v>30</v>
      </c>
      <c r="B57" s="37"/>
      <c r="C57" s="85"/>
      <c r="D57" s="84">
        <v>0</v>
      </c>
      <c r="E57" s="84"/>
      <c r="F57" s="75" t="e">
        <f t="shared" si="0"/>
        <v>#DIV/0!</v>
      </c>
    </row>
    <row r="58" spans="1:6" ht="12.75">
      <c r="A58" s="8" t="s">
        <v>25</v>
      </c>
      <c r="B58" s="37"/>
      <c r="C58" s="85"/>
      <c r="D58" s="84">
        <v>67869.95999999999</v>
      </c>
      <c r="E58" s="84">
        <v>67869.96</v>
      </c>
      <c r="F58" s="75">
        <f t="shared" si="0"/>
        <v>100.00000000000003</v>
      </c>
    </row>
    <row r="59" spans="1:6" ht="12.75">
      <c r="A59" s="8" t="s">
        <v>26</v>
      </c>
      <c r="B59" s="37"/>
      <c r="C59" s="85"/>
      <c r="D59" s="84">
        <v>2849.41</v>
      </c>
      <c r="E59" s="84">
        <v>2849.41</v>
      </c>
      <c r="F59" s="75">
        <f t="shared" si="0"/>
        <v>100</v>
      </c>
    </row>
    <row r="60" spans="1:6" ht="12.75">
      <c r="A60" s="8" t="s">
        <v>374</v>
      </c>
      <c r="B60" s="37"/>
      <c r="C60" s="85">
        <v>250</v>
      </c>
      <c r="D60" s="84">
        <v>2470.46</v>
      </c>
      <c r="E60" s="84">
        <v>2470.46</v>
      </c>
      <c r="F60" s="75">
        <f t="shared" si="0"/>
        <v>100</v>
      </c>
    </row>
    <row r="61" spans="1:6" ht="12.75">
      <c r="A61" s="8" t="s">
        <v>139</v>
      </c>
      <c r="B61" s="37"/>
      <c r="C61" s="85"/>
      <c r="D61" s="84">
        <v>37608.86</v>
      </c>
      <c r="E61" s="84">
        <v>37608.86</v>
      </c>
      <c r="F61" s="75">
        <f t="shared" si="0"/>
        <v>100</v>
      </c>
    </row>
    <row r="62" spans="1:6" ht="12.75">
      <c r="A62" s="5" t="s">
        <v>27</v>
      </c>
      <c r="B62" s="34"/>
      <c r="C62" s="83">
        <f>SUM(C64:C79)</f>
        <v>0</v>
      </c>
      <c r="D62" s="83">
        <f>SUM(D64:D79)</f>
        <v>1157766.56</v>
      </c>
      <c r="E62" s="86">
        <f>SUM(E64:E79)</f>
        <v>1157766.5599999998</v>
      </c>
      <c r="F62" s="123">
        <f t="shared" si="0"/>
        <v>99.99999999999997</v>
      </c>
    </row>
    <row r="63" spans="1:6" ht="12.75">
      <c r="A63" s="10" t="s">
        <v>13</v>
      </c>
      <c r="B63" s="39"/>
      <c r="C63" s="85"/>
      <c r="D63" s="84"/>
      <c r="E63" s="84"/>
      <c r="F63" s="75"/>
    </row>
    <row r="64" spans="1:6" ht="12.75">
      <c r="A64" s="8" t="s">
        <v>16</v>
      </c>
      <c r="B64" s="37"/>
      <c r="C64" s="85"/>
      <c r="D64" s="84">
        <v>8139.23</v>
      </c>
      <c r="E64" s="84">
        <v>8139.23</v>
      </c>
      <c r="F64" s="75">
        <f t="shared" si="0"/>
        <v>100</v>
      </c>
    </row>
    <row r="65" spans="1:6" ht="12.75">
      <c r="A65" s="12" t="s">
        <v>17</v>
      </c>
      <c r="B65" s="40"/>
      <c r="C65" s="85"/>
      <c r="D65" s="84">
        <v>84269.39</v>
      </c>
      <c r="E65" s="84">
        <v>84269.39</v>
      </c>
      <c r="F65" s="75">
        <f t="shared" si="0"/>
        <v>100</v>
      </c>
    </row>
    <row r="66" spans="1:6" ht="12.75">
      <c r="A66" s="12" t="s">
        <v>15</v>
      </c>
      <c r="B66" s="40"/>
      <c r="C66" s="85"/>
      <c r="D66" s="84">
        <v>2332.79</v>
      </c>
      <c r="E66" s="84">
        <v>2332.79</v>
      </c>
      <c r="F66" s="75">
        <f t="shared" si="0"/>
        <v>100</v>
      </c>
    </row>
    <row r="67" spans="1:6" ht="12.75">
      <c r="A67" s="12" t="s">
        <v>28</v>
      </c>
      <c r="B67" s="40"/>
      <c r="C67" s="85"/>
      <c r="D67" s="84">
        <v>97883.97</v>
      </c>
      <c r="E67" s="84">
        <v>97883.97</v>
      </c>
      <c r="F67" s="75">
        <f t="shared" si="0"/>
        <v>100</v>
      </c>
    </row>
    <row r="68" spans="1:6" ht="12.75">
      <c r="A68" s="8" t="s">
        <v>18</v>
      </c>
      <c r="B68" s="37"/>
      <c r="C68" s="85"/>
      <c r="D68" s="84">
        <v>556066.59</v>
      </c>
      <c r="E68" s="84">
        <v>556066.59</v>
      </c>
      <c r="F68" s="75">
        <f t="shared" si="0"/>
        <v>100</v>
      </c>
    </row>
    <row r="69" spans="1:6" ht="12.75">
      <c r="A69" s="8" t="s">
        <v>19</v>
      </c>
      <c r="B69" s="37"/>
      <c r="C69" s="85"/>
      <c r="D69" s="84">
        <v>5461.43</v>
      </c>
      <c r="E69" s="84">
        <v>5461.43</v>
      </c>
      <c r="F69" s="75">
        <f t="shared" si="0"/>
        <v>100</v>
      </c>
    </row>
    <row r="70" spans="1:6" ht="12.75" hidden="1">
      <c r="A70" s="8" t="s">
        <v>189</v>
      </c>
      <c r="B70" s="37"/>
      <c r="C70" s="85"/>
      <c r="D70" s="84">
        <v>0</v>
      </c>
      <c r="E70" s="84"/>
      <c r="F70" s="75" t="e">
        <f t="shared" si="0"/>
        <v>#DIV/0!</v>
      </c>
    </row>
    <row r="71" spans="1:6" ht="12.75">
      <c r="A71" s="8" t="s">
        <v>134</v>
      </c>
      <c r="B71" s="37"/>
      <c r="C71" s="85"/>
      <c r="D71" s="84">
        <v>94969.57999999999</v>
      </c>
      <c r="E71" s="84">
        <v>94969.58</v>
      </c>
      <c r="F71" s="75">
        <f t="shared" si="0"/>
        <v>100.00000000000003</v>
      </c>
    </row>
    <row r="72" spans="1:6" ht="12.75">
      <c r="A72" s="8" t="s">
        <v>362</v>
      </c>
      <c r="B72" s="37"/>
      <c r="C72" s="85"/>
      <c r="D72" s="84">
        <v>6384.09</v>
      </c>
      <c r="E72" s="84">
        <v>6384.09</v>
      </c>
      <c r="F72" s="75">
        <f t="shared" si="0"/>
        <v>100</v>
      </c>
    </row>
    <row r="73" spans="1:6" ht="12.75">
      <c r="A73" s="8" t="s">
        <v>135</v>
      </c>
      <c r="B73" s="37"/>
      <c r="C73" s="85"/>
      <c r="D73" s="84">
        <v>780.76</v>
      </c>
      <c r="E73" s="84">
        <v>780.76</v>
      </c>
      <c r="F73" s="75">
        <f t="shared" si="0"/>
        <v>100</v>
      </c>
    </row>
    <row r="74" spans="1:6" ht="12.75">
      <c r="A74" s="8" t="s">
        <v>29</v>
      </c>
      <c r="B74" s="37"/>
      <c r="C74" s="85"/>
      <c r="D74" s="84">
        <v>270818.2200000001</v>
      </c>
      <c r="E74" s="84">
        <v>270818.22</v>
      </c>
      <c r="F74" s="75">
        <f t="shared" si="0"/>
        <v>99.99999999999996</v>
      </c>
    </row>
    <row r="75" spans="1:6" ht="12.75" hidden="1">
      <c r="A75" s="8" t="s">
        <v>30</v>
      </c>
      <c r="B75" s="37"/>
      <c r="C75" s="85"/>
      <c r="D75" s="84">
        <v>0</v>
      </c>
      <c r="E75" s="84"/>
      <c r="F75" s="75" t="e">
        <f t="shared" si="0"/>
        <v>#DIV/0!</v>
      </c>
    </row>
    <row r="76" spans="1:6" ht="12.75" hidden="1">
      <c r="A76" s="8" t="s">
        <v>31</v>
      </c>
      <c r="B76" s="37"/>
      <c r="C76" s="85"/>
      <c r="D76" s="84">
        <v>0</v>
      </c>
      <c r="E76" s="84"/>
      <c r="F76" s="75" t="e">
        <f aca="true" t="shared" si="1" ref="F76:F139">E76/D76*100</f>
        <v>#DIV/0!</v>
      </c>
    </row>
    <row r="77" spans="1:6" ht="12.75">
      <c r="A77" s="8" t="s">
        <v>22</v>
      </c>
      <c r="B77" s="37"/>
      <c r="C77" s="85"/>
      <c r="D77" s="84">
        <v>23663.53</v>
      </c>
      <c r="E77" s="84">
        <v>23663.53</v>
      </c>
      <c r="F77" s="75">
        <f t="shared" si="1"/>
        <v>100</v>
      </c>
    </row>
    <row r="78" spans="1:6" ht="12.75">
      <c r="A78" s="8" t="s">
        <v>26</v>
      </c>
      <c r="B78" s="37"/>
      <c r="C78" s="85"/>
      <c r="D78" s="84">
        <v>6996.98</v>
      </c>
      <c r="E78" s="84">
        <v>6996.98</v>
      </c>
      <c r="F78" s="75">
        <f t="shared" si="1"/>
        <v>100</v>
      </c>
    </row>
    <row r="79" spans="1:6" ht="12.75" hidden="1">
      <c r="A79" s="8" t="s">
        <v>139</v>
      </c>
      <c r="B79" s="37"/>
      <c r="C79" s="85"/>
      <c r="D79" s="84">
        <v>0</v>
      </c>
      <c r="E79" s="84"/>
      <c r="F79" s="75" t="e">
        <f t="shared" si="1"/>
        <v>#DIV/0!</v>
      </c>
    </row>
    <row r="80" spans="1:6" ht="16.5" thickBot="1">
      <c r="A80" s="13" t="s">
        <v>32</v>
      </c>
      <c r="B80" s="41"/>
      <c r="C80" s="91">
        <f>C10+C16+C38+C62+C30</f>
        <v>4859671.58</v>
      </c>
      <c r="D80" s="91">
        <f>D10+D16+D38+D62+D30</f>
        <v>18129991.310000002</v>
      </c>
      <c r="E80" s="92">
        <f>E10+E16+E38+E62+E30</f>
        <v>18581684.820000004</v>
      </c>
      <c r="F80" s="126">
        <f t="shared" si="1"/>
        <v>102.49141603146197</v>
      </c>
    </row>
    <row r="81" spans="1:6" ht="12.75">
      <c r="A81" s="5" t="s">
        <v>33</v>
      </c>
      <c r="B81" s="34"/>
      <c r="C81" s="83"/>
      <c r="D81" s="84"/>
      <c r="E81" s="84"/>
      <c r="F81" s="75"/>
    </row>
    <row r="82" spans="1:6" ht="12.75">
      <c r="A82" s="5" t="s">
        <v>49</v>
      </c>
      <c r="B82" s="46"/>
      <c r="C82" s="83">
        <f>C83+C92</f>
        <v>121438</v>
      </c>
      <c r="D82" s="83">
        <f>D83+D92</f>
        <v>174274.35</v>
      </c>
      <c r="E82" s="86">
        <f>E83+E92</f>
        <v>120104.03</v>
      </c>
      <c r="F82" s="123">
        <f t="shared" si="1"/>
        <v>68.91664206465265</v>
      </c>
    </row>
    <row r="83" spans="1:6" ht="12.75">
      <c r="A83" s="14" t="s">
        <v>35</v>
      </c>
      <c r="B83" s="46"/>
      <c r="C83" s="93">
        <f>SUM(C85:C90)</f>
        <v>69438</v>
      </c>
      <c r="D83" s="93">
        <f>SUM(D85:D90)</f>
        <v>80245.48000000001</v>
      </c>
      <c r="E83" s="94">
        <f>SUM(E85:E90)</f>
        <v>67393.47</v>
      </c>
      <c r="F83" s="123">
        <f t="shared" si="1"/>
        <v>83.98413219037383</v>
      </c>
    </row>
    <row r="84" spans="1:6" ht="12.75">
      <c r="A84" s="10" t="s">
        <v>13</v>
      </c>
      <c r="B84" s="42"/>
      <c r="C84" s="85"/>
      <c r="D84" s="84"/>
      <c r="E84" s="84"/>
      <c r="F84" s="75"/>
    </row>
    <row r="85" spans="1:6" ht="12.75">
      <c r="A85" s="8" t="s">
        <v>37</v>
      </c>
      <c r="B85" s="42"/>
      <c r="C85" s="85">
        <v>8050</v>
      </c>
      <c r="D85" s="84">
        <v>7860</v>
      </c>
      <c r="E85" s="84">
        <v>4176.96</v>
      </c>
      <c r="F85" s="75">
        <f t="shared" si="1"/>
        <v>53.14198473282443</v>
      </c>
    </row>
    <row r="86" spans="1:6" ht="12.75" hidden="1">
      <c r="A86" s="8" t="s">
        <v>51</v>
      </c>
      <c r="B86" s="42"/>
      <c r="C86" s="85"/>
      <c r="D86" s="84">
        <v>0</v>
      </c>
      <c r="E86" s="84"/>
      <c r="F86" s="75" t="e">
        <f t="shared" si="1"/>
        <v>#DIV/0!</v>
      </c>
    </row>
    <row r="87" spans="1:6" ht="12.75">
      <c r="A87" s="12" t="s">
        <v>179</v>
      </c>
      <c r="B87" s="42"/>
      <c r="C87" s="85">
        <v>61388</v>
      </c>
      <c r="D87" s="84">
        <v>61388</v>
      </c>
      <c r="E87" s="84">
        <v>56388</v>
      </c>
      <c r="F87" s="75">
        <f t="shared" si="1"/>
        <v>91.85508568449859</v>
      </c>
    </row>
    <row r="88" spans="1:6" ht="12.75">
      <c r="A88" s="8" t="s">
        <v>52</v>
      </c>
      <c r="B88" s="42">
        <v>98278</v>
      </c>
      <c r="C88" s="85"/>
      <c r="D88" s="84">
        <v>4823.540000000001</v>
      </c>
      <c r="E88" s="84">
        <v>4823.54</v>
      </c>
      <c r="F88" s="75">
        <f t="shared" si="1"/>
        <v>99.99999999999997</v>
      </c>
    </row>
    <row r="89" spans="1:6" ht="12.75" hidden="1">
      <c r="A89" s="8" t="s">
        <v>61</v>
      </c>
      <c r="B89" s="42"/>
      <c r="C89" s="85"/>
      <c r="D89" s="84">
        <v>0</v>
      </c>
      <c r="E89" s="84"/>
      <c r="F89" s="75" t="e">
        <f t="shared" si="1"/>
        <v>#DIV/0!</v>
      </c>
    </row>
    <row r="90" spans="1:6" ht="12.75">
      <c r="A90" s="7" t="s">
        <v>53</v>
      </c>
      <c r="B90" s="42"/>
      <c r="C90" s="85"/>
      <c r="D90" s="84">
        <v>6173.94</v>
      </c>
      <c r="E90" s="84">
        <v>2004.97</v>
      </c>
      <c r="F90" s="75">
        <f t="shared" si="1"/>
        <v>32.47472440613288</v>
      </c>
    </row>
    <row r="91" spans="1:6" ht="12.75">
      <c r="A91" s="7" t="s">
        <v>54</v>
      </c>
      <c r="B91" s="42"/>
      <c r="C91" s="85"/>
      <c r="D91" s="84">
        <v>4858.01</v>
      </c>
      <c r="E91" s="84">
        <v>2004.97</v>
      </c>
      <c r="F91" s="75">
        <f t="shared" si="1"/>
        <v>41.271425954248755</v>
      </c>
    </row>
    <row r="92" spans="1:6" ht="12.75">
      <c r="A92" s="15" t="s">
        <v>40</v>
      </c>
      <c r="B92" s="46"/>
      <c r="C92" s="95">
        <f>SUM(C94:C100)</f>
        <v>52000</v>
      </c>
      <c r="D92" s="95">
        <f>SUM(D94:D100)</f>
        <v>94028.87</v>
      </c>
      <c r="E92" s="95">
        <f>SUM(E94:E100)</f>
        <v>52710.56</v>
      </c>
      <c r="F92" s="123">
        <f t="shared" si="1"/>
        <v>56.05784691446362</v>
      </c>
    </row>
    <row r="93" spans="1:6" ht="12.75">
      <c r="A93" s="6" t="s">
        <v>13</v>
      </c>
      <c r="B93" s="42"/>
      <c r="C93" s="88"/>
      <c r="D93" s="84"/>
      <c r="E93" s="84"/>
      <c r="F93" s="75"/>
    </row>
    <row r="94" spans="1:6" ht="12.75">
      <c r="A94" s="43" t="s">
        <v>261</v>
      </c>
      <c r="B94" s="42"/>
      <c r="C94" s="85"/>
      <c r="D94" s="84">
        <v>26828.45</v>
      </c>
      <c r="E94" s="84">
        <v>14091.39</v>
      </c>
      <c r="F94" s="75">
        <f t="shared" si="1"/>
        <v>52.52405562006004</v>
      </c>
    </row>
    <row r="95" spans="1:6" ht="12.75">
      <c r="A95" s="12" t="s">
        <v>213</v>
      </c>
      <c r="B95" s="42"/>
      <c r="C95" s="85">
        <v>20000</v>
      </c>
      <c r="D95" s="84">
        <v>20000</v>
      </c>
      <c r="E95" s="84">
        <v>20000</v>
      </c>
      <c r="F95" s="75">
        <f t="shared" si="1"/>
        <v>100</v>
      </c>
    </row>
    <row r="96" spans="1:6" ht="12.75" hidden="1">
      <c r="A96" s="7" t="s">
        <v>41</v>
      </c>
      <c r="B96" s="42"/>
      <c r="C96" s="85"/>
      <c r="D96" s="84">
        <v>0</v>
      </c>
      <c r="E96" s="84"/>
      <c r="F96" s="75" t="e">
        <f t="shared" si="1"/>
        <v>#DIV/0!</v>
      </c>
    </row>
    <row r="97" spans="1:6" ht="12.75" hidden="1">
      <c r="A97" s="8" t="s">
        <v>177</v>
      </c>
      <c r="B97" s="42"/>
      <c r="C97" s="85"/>
      <c r="D97" s="84">
        <v>0</v>
      </c>
      <c r="E97" s="84"/>
      <c r="F97" s="75" t="e">
        <f t="shared" si="1"/>
        <v>#DIV/0!</v>
      </c>
    </row>
    <row r="98" spans="1:6" ht="12.75" hidden="1">
      <c r="A98" s="8" t="s">
        <v>61</v>
      </c>
      <c r="B98" s="42"/>
      <c r="C98" s="85"/>
      <c r="D98" s="84">
        <v>0</v>
      </c>
      <c r="E98" s="84"/>
      <c r="F98" s="75" t="e">
        <f t="shared" si="1"/>
        <v>#DIV/0!</v>
      </c>
    </row>
    <row r="99" spans="1:6" ht="12.75">
      <c r="A99" s="8" t="s">
        <v>218</v>
      </c>
      <c r="B99" s="42"/>
      <c r="C99" s="85">
        <v>2000</v>
      </c>
      <c r="D99" s="84">
        <v>2000</v>
      </c>
      <c r="E99" s="84"/>
      <c r="F99" s="75">
        <f t="shared" si="1"/>
        <v>0</v>
      </c>
    </row>
    <row r="100" spans="1:6" ht="12.75">
      <c r="A100" s="16" t="s">
        <v>53</v>
      </c>
      <c r="B100" s="45"/>
      <c r="C100" s="96">
        <v>30000</v>
      </c>
      <c r="D100" s="97">
        <v>45200.42</v>
      </c>
      <c r="E100" s="97">
        <v>18619.17</v>
      </c>
      <c r="F100" s="78">
        <f t="shared" si="1"/>
        <v>41.192471220400165</v>
      </c>
    </row>
    <row r="101" spans="1:6" ht="12.75">
      <c r="A101" s="9" t="s">
        <v>56</v>
      </c>
      <c r="B101" s="46"/>
      <c r="C101" s="88">
        <f>C102+C109</f>
        <v>17757</v>
      </c>
      <c r="D101" s="88">
        <f>D102+D109</f>
        <v>18539.56</v>
      </c>
      <c r="E101" s="89">
        <f>E102+E109</f>
        <v>10432.96</v>
      </c>
      <c r="F101" s="123">
        <f t="shared" si="1"/>
        <v>56.27404318117581</v>
      </c>
    </row>
    <row r="102" spans="1:6" ht="12.75">
      <c r="A102" s="14" t="s">
        <v>35</v>
      </c>
      <c r="B102" s="46"/>
      <c r="C102" s="93">
        <f>SUM(C104:C108)</f>
        <v>17757</v>
      </c>
      <c r="D102" s="93">
        <f>SUM(D104:D108)</f>
        <v>18539.56</v>
      </c>
      <c r="E102" s="94">
        <f>SUM(E104:E108)</f>
        <v>10432.96</v>
      </c>
      <c r="F102" s="123">
        <f t="shared" si="1"/>
        <v>56.27404318117581</v>
      </c>
    </row>
    <row r="103" spans="1:6" ht="12.75">
      <c r="A103" s="10" t="s">
        <v>13</v>
      </c>
      <c r="B103" s="42"/>
      <c r="C103" s="85"/>
      <c r="D103" s="84"/>
      <c r="E103" s="84"/>
      <c r="F103" s="75"/>
    </row>
    <row r="104" spans="1:6" ht="12.75">
      <c r="A104" s="8" t="s">
        <v>37</v>
      </c>
      <c r="B104" s="42"/>
      <c r="C104" s="85">
        <v>17757</v>
      </c>
      <c r="D104" s="84">
        <v>18133</v>
      </c>
      <c r="E104" s="84">
        <v>10026.4</v>
      </c>
      <c r="F104" s="75">
        <f t="shared" si="1"/>
        <v>55.29366348646114</v>
      </c>
    </row>
    <row r="105" spans="1:6" ht="12.75" hidden="1">
      <c r="A105" s="67" t="s">
        <v>62</v>
      </c>
      <c r="B105" s="42">
        <v>1245</v>
      </c>
      <c r="C105" s="85"/>
      <c r="D105" s="84"/>
      <c r="E105" s="84"/>
      <c r="F105" s="75" t="e">
        <f t="shared" si="1"/>
        <v>#DIV/0!</v>
      </c>
    </row>
    <row r="106" spans="1:6" ht="12.75">
      <c r="A106" s="18" t="s">
        <v>57</v>
      </c>
      <c r="B106" s="45">
        <v>33166</v>
      </c>
      <c r="C106" s="96"/>
      <c r="D106" s="97">
        <v>406.56</v>
      </c>
      <c r="E106" s="97">
        <v>406.56</v>
      </c>
      <c r="F106" s="78">
        <f t="shared" si="1"/>
        <v>100</v>
      </c>
    </row>
    <row r="107" spans="1:6" ht="12.75" hidden="1">
      <c r="A107" s="18" t="s">
        <v>245</v>
      </c>
      <c r="B107" s="45">
        <v>33064</v>
      </c>
      <c r="C107" s="96"/>
      <c r="D107" s="84"/>
      <c r="E107" s="84"/>
      <c r="F107" s="78" t="e">
        <f t="shared" si="1"/>
        <v>#DIV/0!</v>
      </c>
    </row>
    <row r="108" spans="1:6" ht="12.75" hidden="1">
      <c r="A108" s="12" t="s">
        <v>51</v>
      </c>
      <c r="B108" s="42"/>
      <c r="C108" s="85"/>
      <c r="D108" s="84">
        <v>0</v>
      </c>
      <c r="E108" s="84"/>
      <c r="F108" s="78" t="e">
        <f t="shared" si="1"/>
        <v>#DIV/0!</v>
      </c>
    </row>
    <row r="109" spans="1:6" ht="12.75" hidden="1">
      <c r="A109" s="14" t="s">
        <v>40</v>
      </c>
      <c r="B109" s="46"/>
      <c r="C109" s="93">
        <f>C111</f>
        <v>0</v>
      </c>
      <c r="D109" s="94">
        <v>0</v>
      </c>
      <c r="E109" s="84"/>
      <c r="F109" s="74" t="e">
        <f t="shared" si="1"/>
        <v>#DIV/0!</v>
      </c>
    </row>
    <row r="110" spans="1:6" ht="12.75" hidden="1">
      <c r="A110" s="10" t="s">
        <v>13</v>
      </c>
      <c r="B110" s="42"/>
      <c r="C110" s="85"/>
      <c r="D110" s="84"/>
      <c r="E110" s="84"/>
      <c r="F110" s="77" t="e">
        <f t="shared" si="1"/>
        <v>#DIV/0!</v>
      </c>
    </row>
    <row r="111" spans="1:6" ht="12.75" hidden="1">
      <c r="A111" s="11" t="s">
        <v>142</v>
      </c>
      <c r="B111" s="45"/>
      <c r="C111" s="96"/>
      <c r="D111" s="97">
        <v>0</v>
      </c>
      <c r="E111" s="84"/>
      <c r="F111" s="75"/>
    </row>
    <row r="112" spans="1:6" ht="12.75">
      <c r="A112" s="5" t="s">
        <v>58</v>
      </c>
      <c r="B112" s="46"/>
      <c r="C112" s="83">
        <f>C113+C126</f>
        <v>1502319</v>
      </c>
      <c r="D112" s="83">
        <f>D113+D126</f>
        <v>1994132.6</v>
      </c>
      <c r="E112" s="86">
        <f>E113+E126</f>
        <v>1981797.0700000003</v>
      </c>
      <c r="F112" s="123">
        <f t="shared" si="1"/>
        <v>99.38140873881707</v>
      </c>
    </row>
    <row r="113" spans="1:6" ht="12.75">
      <c r="A113" s="14" t="s">
        <v>35</v>
      </c>
      <c r="B113" s="46"/>
      <c r="C113" s="93">
        <f>SUM(C116:C125)</f>
        <v>1492319</v>
      </c>
      <c r="D113" s="93">
        <f>SUM(D116:D125)</f>
        <v>1984132.6</v>
      </c>
      <c r="E113" s="94">
        <f>SUM(E116:E125)</f>
        <v>1971797.0700000003</v>
      </c>
      <c r="F113" s="123">
        <f t="shared" si="1"/>
        <v>99.37829104768502</v>
      </c>
    </row>
    <row r="114" spans="1:6" ht="12.75">
      <c r="A114" s="10" t="s">
        <v>13</v>
      </c>
      <c r="B114" s="42"/>
      <c r="C114" s="85"/>
      <c r="D114" s="84"/>
      <c r="E114" s="84"/>
      <c r="F114" s="75"/>
    </row>
    <row r="115" spans="1:6" ht="12.75">
      <c r="A115" s="12" t="s">
        <v>276</v>
      </c>
      <c r="B115" s="42"/>
      <c r="C115" s="85">
        <f>C116+C117</f>
        <v>934819</v>
      </c>
      <c r="D115" s="85">
        <f>D116+D117</f>
        <v>1105239.31</v>
      </c>
      <c r="E115" s="87">
        <f>E116+E117</f>
        <v>1092962.62</v>
      </c>
      <c r="F115" s="75">
        <f t="shared" si="1"/>
        <v>98.88922789038331</v>
      </c>
    </row>
    <row r="116" spans="1:6" ht="12.75">
      <c r="A116" s="12" t="s">
        <v>277</v>
      </c>
      <c r="B116" s="42"/>
      <c r="C116" s="85">
        <v>447000</v>
      </c>
      <c r="D116" s="84">
        <v>564863.79</v>
      </c>
      <c r="E116" s="90">
        <v>554307.48</v>
      </c>
      <c r="F116" s="75">
        <f t="shared" si="1"/>
        <v>98.13117601324736</v>
      </c>
    </row>
    <row r="117" spans="1:6" ht="12.75">
      <c r="A117" s="8" t="s">
        <v>278</v>
      </c>
      <c r="B117" s="42"/>
      <c r="C117" s="85">
        <v>487819</v>
      </c>
      <c r="D117" s="84">
        <v>540375.52</v>
      </c>
      <c r="E117" s="84">
        <v>538655.14</v>
      </c>
      <c r="F117" s="75">
        <f t="shared" si="1"/>
        <v>99.68163250622456</v>
      </c>
    </row>
    <row r="118" spans="1:6" ht="12.75">
      <c r="A118" s="12" t="s">
        <v>59</v>
      </c>
      <c r="B118" s="42"/>
      <c r="C118" s="85">
        <v>28000</v>
      </c>
      <c r="D118" s="84">
        <v>25500</v>
      </c>
      <c r="E118" s="84">
        <v>25500</v>
      </c>
      <c r="F118" s="75">
        <f t="shared" si="1"/>
        <v>100</v>
      </c>
    </row>
    <row r="119" spans="1:6" ht="12.75" hidden="1">
      <c r="A119" s="8" t="s">
        <v>60</v>
      </c>
      <c r="B119" s="42"/>
      <c r="C119" s="85"/>
      <c r="D119" s="84">
        <v>0</v>
      </c>
      <c r="E119" s="84"/>
      <c r="F119" s="75" t="e">
        <f t="shared" si="1"/>
        <v>#DIV/0!</v>
      </c>
    </row>
    <row r="120" spans="1:6" ht="12.75">
      <c r="A120" s="8" t="s">
        <v>51</v>
      </c>
      <c r="B120" s="42"/>
      <c r="C120" s="85"/>
      <c r="D120" s="84">
        <v>1864.96</v>
      </c>
      <c r="E120" s="84">
        <v>1864.96</v>
      </c>
      <c r="F120" s="75">
        <f t="shared" si="1"/>
        <v>100</v>
      </c>
    </row>
    <row r="121" spans="1:6" ht="12.75">
      <c r="A121" s="12" t="s">
        <v>300</v>
      </c>
      <c r="B121" s="42">
        <v>91252</v>
      </c>
      <c r="C121" s="85"/>
      <c r="D121" s="84">
        <v>65865.87</v>
      </c>
      <c r="E121" s="84">
        <v>65865.87</v>
      </c>
      <c r="F121" s="75">
        <f t="shared" si="1"/>
        <v>100</v>
      </c>
    </row>
    <row r="122" spans="1:6" ht="12.75">
      <c r="A122" s="12" t="s">
        <v>355</v>
      </c>
      <c r="B122" s="42">
        <v>91252</v>
      </c>
      <c r="C122" s="85"/>
      <c r="D122" s="84">
        <v>2004.09</v>
      </c>
      <c r="E122" s="84">
        <v>2004.09</v>
      </c>
      <c r="F122" s="75">
        <f t="shared" si="1"/>
        <v>100</v>
      </c>
    </row>
    <row r="123" spans="1:6" ht="12.75">
      <c r="A123" s="8" t="s">
        <v>123</v>
      </c>
      <c r="B123" s="42">
        <v>27355</v>
      </c>
      <c r="C123" s="85"/>
      <c r="D123" s="84">
        <v>225997.46</v>
      </c>
      <c r="E123" s="84">
        <v>225997.46</v>
      </c>
      <c r="F123" s="75">
        <f t="shared" si="1"/>
        <v>100</v>
      </c>
    </row>
    <row r="124" spans="1:6" ht="12.75">
      <c r="A124" s="8" t="s">
        <v>37</v>
      </c>
      <c r="B124" s="42"/>
      <c r="C124" s="85">
        <v>529500</v>
      </c>
      <c r="D124" s="84">
        <v>557660.91</v>
      </c>
      <c r="E124" s="84">
        <v>557602.07</v>
      </c>
      <c r="F124" s="75">
        <f t="shared" si="1"/>
        <v>99.98944878528422</v>
      </c>
    </row>
    <row r="125" spans="1:6" ht="12" customHeight="1" hidden="1">
      <c r="A125" s="8" t="s">
        <v>61</v>
      </c>
      <c r="B125" s="42"/>
      <c r="C125" s="85"/>
      <c r="D125" s="84">
        <v>0</v>
      </c>
      <c r="E125" s="84"/>
      <c r="F125" s="75" t="e">
        <f t="shared" si="1"/>
        <v>#DIV/0!</v>
      </c>
    </row>
    <row r="126" spans="1:6" ht="12.75">
      <c r="A126" s="15" t="s">
        <v>40</v>
      </c>
      <c r="B126" s="46"/>
      <c r="C126" s="95">
        <f>SUM(C128:C130)</f>
        <v>10000</v>
      </c>
      <c r="D126" s="95">
        <f>SUM(D128:D130)</f>
        <v>10000</v>
      </c>
      <c r="E126" s="98">
        <f>SUM(E128:E130)</f>
        <v>10000</v>
      </c>
      <c r="F126" s="123">
        <f t="shared" si="1"/>
        <v>100</v>
      </c>
    </row>
    <row r="127" spans="1:6" ht="12.75">
      <c r="A127" s="6" t="s">
        <v>13</v>
      </c>
      <c r="B127" s="42"/>
      <c r="C127" s="88"/>
      <c r="D127" s="84"/>
      <c r="E127" s="84"/>
      <c r="F127" s="75"/>
    </row>
    <row r="128" spans="1:6" ht="12.75" hidden="1">
      <c r="A128" s="7" t="s">
        <v>41</v>
      </c>
      <c r="B128" s="45"/>
      <c r="C128" s="96"/>
      <c r="D128" s="84">
        <v>0</v>
      </c>
      <c r="E128" s="84"/>
      <c r="F128" s="75" t="e">
        <f t="shared" si="1"/>
        <v>#DIV/0!</v>
      </c>
    </row>
    <row r="129" spans="1:6" ht="12.75">
      <c r="A129" s="11" t="s">
        <v>69</v>
      </c>
      <c r="B129" s="45"/>
      <c r="C129" s="96">
        <v>10000</v>
      </c>
      <c r="D129" s="97">
        <v>10000</v>
      </c>
      <c r="E129" s="97">
        <v>10000</v>
      </c>
      <c r="F129" s="78">
        <f t="shared" si="1"/>
        <v>100</v>
      </c>
    </row>
    <row r="130" spans="1:6" ht="12.75" hidden="1">
      <c r="A130" s="11" t="s">
        <v>62</v>
      </c>
      <c r="B130" s="45"/>
      <c r="C130" s="96"/>
      <c r="D130" s="97">
        <v>0</v>
      </c>
      <c r="E130" s="84"/>
      <c r="F130" s="75" t="e">
        <f t="shared" si="1"/>
        <v>#DIV/0!</v>
      </c>
    </row>
    <row r="131" spans="1:6" ht="12.75">
      <c r="A131" s="9" t="s">
        <v>63</v>
      </c>
      <c r="B131" s="46"/>
      <c r="C131" s="88">
        <f>C132+C137</f>
        <v>64210</v>
      </c>
      <c r="D131" s="88">
        <f>D132+D137</f>
        <v>137058.54</v>
      </c>
      <c r="E131" s="89">
        <f>E132+E137</f>
        <v>68088.03</v>
      </c>
      <c r="F131" s="123">
        <f t="shared" si="1"/>
        <v>49.67806457007348</v>
      </c>
    </row>
    <row r="132" spans="1:6" ht="12.75">
      <c r="A132" s="14" t="s">
        <v>35</v>
      </c>
      <c r="B132" s="46"/>
      <c r="C132" s="93">
        <f>SUM(C134:C136)</f>
        <v>46210</v>
      </c>
      <c r="D132" s="93">
        <f>SUM(D134:D136)</f>
        <v>76500.38</v>
      </c>
      <c r="E132" s="94">
        <f>SUM(E134:E136)</f>
        <v>45325.96000000001</v>
      </c>
      <c r="F132" s="123">
        <f t="shared" si="1"/>
        <v>59.24932660465216</v>
      </c>
    </row>
    <row r="133" spans="1:6" ht="12.75">
      <c r="A133" s="10" t="s">
        <v>13</v>
      </c>
      <c r="B133" s="42"/>
      <c r="C133" s="85"/>
      <c r="D133" s="84"/>
      <c r="E133" s="84"/>
      <c r="F133" s="75"/>
    </row>
    <row r="134" spans="1:6" ht="12.75">
      <c r="A134" s="8" t="s">
        <v>37</v>
      </c>
      <c r="B134" s="42"/>
      <c r="C134" s="85">
        <v>22210</v>
      </c>
      <c r="D134" s="84">
        <v>50072.37000000001</v>
      </c>
      <c r="E134" s="84">
        <v>19571.4</v>
      </c>
      <c r="F134" s="75">
        <f t="shared" si="1"/>
        <v>39.08622659562549</v>
      </c>
    </row>
    <row r="135" spans="1:6" ht="12.75" hidden="1">
      <c r="A135" s="8" t="s">
        <v>62</v>
      </c>
      <c r="B135" s="42"/>
      <c r="C135" s="85"/>
      <c r="D135" s="84">
        <v>0</v>
      </c>
      <c r="E135" s="84"/>
      <c r="F135" s="78" t="e">
        <f t="shared" si="1"/>
        <v>#DIV/0!</v>
      </c>
    </row>
    <row r="136" spans="1:6" ht="12.75">
      <c r="A136" s="8" t="s">
        <v>64</v>
      </c>
      <c r="B136" s="42"/>
      <c r="C136" s="85">
        <v>24000</v>
      </c>
      <c r="D136" s="84">
        <v>26428.01</v>
      </c>
      <c r="E136" s="84">
        <v>25754.56</v>
      </c>
      <c r="F136" s="75">
        <f t="shared" si="1"/>
        <v>97.45175667785809</v>
      </c>
    </row>
    <row r="137" spans="1:6" ht="12.75">
      <c r="A137" s="15" t="s">
        <v>40</v>
      </c>
      <c r="B137" s="46"/>
      <c r="C137" s="95">
        <f>SUM(C139:C142)</f>
        <v>18000</v>
      </c>
      <c r="D137" s="95">
        <f>SUM(D139:D142)</f>
        <v>60558.159999999996</v>
      </c>
      <c r="E137" s="98">
        <f>SUM(E139:E142)</f>
        <v>22762.07</v>
      </c>
      <c r="F137" s="123">
        <f t="shared" si="1"/>
        <v>37.58712285842238</v>
      </c>
    </row>
    <row r="138" spans="1:6" ht="12.75">
      <c r="A138" s="6" t="s">
        <v>13</v>
      </c>
      <c r="B138" s="42"/>
      <c r="C138" s="88"/>
      <c r="D138" s="84"/>
      <c r="E138" s="84"/>
      <c r="F138" s="77"/>
    </row>
    <row r="139" spans="1:6" ht="12.75">
      <c r="A139" s="8" t="s">
        <v>364</v>
      </c>
      <c r="B139" s="42">
        <v>98861</v>
      </c>
      <c r="C139" s="85"/>
      <c r="D139" s="84">
        <v>2332.79</v>
      </c>
      <c r="E139" s="84"/>
      <c r="F139" s="75">
        <f t="shared" si="1"/>
        <v>0</v>
      </c>
    </row>
    <row r="140" spans="1:6" ht="12.75" hidden="1">
      <c r="A140" s="8" t="s">
        <v>190</v>
      </c>
      <c r="B140" s="42">
        <v>7938</v>
      </c>
      <c r="C140" s="85"/>
      <c r="D140" s="84"/>
      <c r="E140" s="84"/>
      <c r="F140" s="75" t="e">
        <f aca="true" t="shared" si="2" ref="F140:F203">E140/D140*100</f>
        <v>#DIV/0!</v>
      </c>
    </row>
    <row r="141" spans="1:6" ht="12.75" hidden="1">
      <c r="A141" s="8" t="s">
        <v>215</v>
      </c>
      <c r="B141" s="42"/>
      <c r="C141" s="85"/>
      <c r="D141" s="84"/>
      <c r="E141" s="84"/>
      <c r="F141" s="75" t="e">
        <f t="shared" si="2"/>
        <v>#DIV/0!</v>
      </c>
    </row>
    <row r="142" spans="1:6" ht="12.75">
      <c r="A142" s="18" t="s">
        <v>41</v>
      </c>
      <c r="B142" s="45"/>
      <c r="C142" s="96">
        <v>18000</v>
      </c>
      <c r="D142" s="97">
        <v>58225.369999999995</v>
      </c>
      <c r="E142" s="97">
        <v>22762.07</v>
      </c>
      <c r="F142" s="78">
        <f t="shared" si="2"/>
        <v>39.09304483595382</v>
      </c>
    </row>
    <row r="143" spans="1:6" ht="12.75">
      <c r="A143" s="5" t="s">
        <v>232</v>
      </c>
      <c r="B143" s="46"/>
      <c r="C143" s="83">
        <f>C144+C167</f>
        <v>4400.7</v>
      </c>
      <c r="D143" s="83">
        <f>D144+D167</f>
        <v>187630.17</v>
      </c>
      <c r="E143" s="86">
        <f>E144+E167</f>
        <v>135263.21</v>
      </c>
      <c r="F143" s="123">
        <f t="shared" si="2"/>
        <v>72.0903306754985</v>
      </c>
    </row>
    <row r="144" spans="1:6" ht="12.75">
      <c r="A144" s="14" t="s">
        <v>35</v>
      </c>
      <c r="B144" s="46"/>
      <c r="C144" s="93">
        <f>SUM(C146:C166)</f>
        <v>4400.7</v>
      </c>
      <c r="D144" s="93">
        <f>SUM(D146:D166)</f>
        <v>43722.03</v>
      </c>
      <c r="E144" s="94">
        <f>SUM(E146:E166)</f>
        <v>25306.439999999995</v>
      </c>
      <c r="F144" s="123">
        <f t="shared" si="2"/>
        <v>57.88029512810817</v>
      </c>
    </row>
    <row r="145" spans="1:6" ht="12.75">
      <c r="A145" s="6" t="s">
        <v>13</v>
      </c>
      <c r="B145" s="42"/>
      <c r="C145" s="88"/>
      <c r="D145" s="84"/>
      <c r="E145" s="84"/>
      <c r="F145" s="75"/>
    </row>
    <row r="146" spans="1:6" ht="12.75">
      <c r="A146" s="8" t="s">
        <v>37</v>
      </c>
      <c r="B146" s="42"/>
      <c r="C146" s="85">
        <v>3350.7</v>
      </c>
      <c r="D146" s="84">
        <v>3950.7</v>
      </c>
      <c r="E146" s="84">
        <v>2546.35</v>
      </c>
      <c r="F146" s="75">
        <f t="shared" si="2"/>
        <v>64.45313488748829</v>
      </c>
    </row>
    <row r="147" spans="1:6" ht="12.75" hidden="1">
      <c r="A147" s="43" t="s">
        <v>263</v>
      </c>
      <c r="B147" s="42">
        <v>2042</v>
      </c>
      <c r="C147" s="85"/>
      <c r="D147" s="84">
        <v>0</v>
      </c>
      <c r="E147" s="84"/>
      <c r="F147" s="75" t="e">
        <f t="shared" si="2"/>
        <v>#DIV/0!</v>
      </c>
    </row>
    <row r="148" spans="1:6" ht="12.75" hidden="1">
      <c r="A148" s="43" t="s">
        <v>264</v>
      </c>
      <c r="B148" s="42">
        <v>2045</v>
      </c>
      <c r="C148" s="85"/>
      <c r="D148" s="84">
        <v>0</v>
      </c>
      <c r="E148" s="84"/>
      <c r="F148" s="75" t="e">
        <f t="shared" si="2"/>
        <v>#DIV/0!</v>
      </c>
    </row>
    <row r="149" spans="1:6" ht="12" customHeight="1" hidden="1">
      <c r="A149" s="43" t="s">
        <v>309</v>
      </c>
      <c r="B149" s="42">
        <v>2046</v>
      </c>
      <c r="C149" s="85"/>
      <c r="D149" s="84"/>
      <c r="E149" s="84"/>
      <c r="F149" s="75" t="e">
        <f t="shared" si="2"/>
        <v>#DIV/0!</v>
      </c>
    </row>
    <row r="150" spans="1:6" ht="12" customHeight="1">
      <c r="A150" s="43" t="s">
        <v>314</v>
      </c>
      <c r="B150" s="42">
        <v>2046</v>
      </c>
      <c r="C150" s="85"/>
      <c r="D150" s="84">
        <f>9794.29+2168.58</f>
        <v>11962.87</v>
      </c>
      <c r="E150" s="84">
        <v>8457.91</v>
      </c>
      <c r="F150" s="75">
        <f t="shared" si="2"/>
        <v>70.70134507856392</v>
      </c>
    </row>
    <row r="151" spans="1:6" ht="12.75" hidden="1">
      <c r="A151" s="43" t="s">
        <v>310</v>
      </c>
      <c r="B151" s="42">
        <v>2016</v>
      </c>
      <c r="C151" s="85"/>
      <c r="D151" s="84"/>
      <c r="E151" s="84"/>
      <c r="F151" s="75" t="e">
        <f t="shared" si="2"/>
        <v>#DIV/0!</v>
      </c>
    </row>
    <row r="152" spans="1:6" ht="12.75">
      <c r="A152" s="43" t="s">
        <v>286</v>
      </c>
      <c r="B152" s="42">
        <v>2016</v>
      </c>
      <c r="C152" s="85"/>
      <c r="D152" s="84">
        <f>614.77+1499.04</f>
        <v>2113.81</v>
      </c>
      <c r="E152" s="84">
        <v>829.59</v>
      </c>
      <c r="F152" s="75">
        <f t="shared" si="2"/>
        <v>39.246195258798096</v>
      </c>
    </row>
    <row r="153" spans="1:6" ht="12.75" hidden="1">
      <c r="A153" s="17" t="s">
        <v>303</v>
      </c>
      <c r="B153" s="42">
        <v>2064</v>
      </c>
      <c r="C153" s="85"/>
      <c r="D153" s="84">
        <v>0</v>
      </c>
      <c r="E153" s="84"/>
      <c r="F153" s="75" t="e">
        <f t="shared" si="2"/>
        <v>#DIV/0!</v>
      </c>
    </row>
    <row r="154" spans="1:6" ht="12.75" hidden="1">
      <c r="A154" s="17" t="s">
        <v>304</v>
      </c>
      <c r="B154" s="42">
        <v>2079</v>
      </c>
      <c r="C154" s="85"/>
      <c r="D154" s="84"/>
      <c r="E154" s="84"/>
      <c r="F154" s="75" t="e">
        <f t="shared" si="2"/>
        <v>#DIV/0!</v>
      </c>
    </row>
    <row r="155" spans="1:6" ht="12.75">
      <c r="A155" s="43" t="s">
        <v>270</v>
      </c>
      <c r="B155" s="42">
        <v>2079</v>
      </c>
      <c r="C155" s="85"/>
      <c r="D155" s="84">
        <f>151.39+3812.96</f>
        <v>3964.35</v>
      </c>
      <c r="E155" s="84">
        <v>3963.81</v>
      </c>
      <c r="F155" s="75">
        <f t="shared" si="2"/>
        <v>99.98637859926596</v>
      </c>
    </row>
    <row r="156" spans="1:6" ht="12.75" hidden="1">
      <c r="A156" s="17" t="s">
        <v>305</v>
      </c>
      <c r="B156" s="42">
        <v>2067</v>
      </c>
      <c r="C156" s="85"/>
      <c r="D156" s="84">
        <v>0</v>
      </c>
      <c r="E156" s="84"/>
      <c r="F156" s="75" t="e">
        <f t="shared" si="2"/>
        <v>#DIV/0!</v>
      </c>
    </row>
    <row r="157" spans="1:6" ht="12.75" hidden="1">
      <c r="A157" s="43" t="s">
        <v>262</v>
      </c>
      <c r="B157" s="42">
        <v>2067</v>
      </c>
      <c r="C157" s="85"/>
      <c r="D157" s="84">
        <v>0</v>
      </c>
      <c r="E157" s="84"/>
      <c r="F157" s="75" t="e">
        <f t="shared" si="2"/>
        <v>#DIV/0!</v>
      </c>
    </row>
    <row r="158" spans="1:6" ht="12.75" hidden="1">
      <c r="A158" s="43" t="s">
        <v>306</v>
      </c>
      <c r="B158" s="42">
        <v>2074</v>
      </c>
      <c r="C158" s="85"/>
      <c r="D158" s="84"/>
      <c r="E158" s="84"/>
      <c r="F158" s="75" t="e">
        <f t="shared" si="2"/>
        <v>#DIV/0!</v>
      </c>
    </row>
    <row r="159" spans="1:6" ht="12.75">
      <c r="A159" s="43" t="s">
        <v>272</v>
      </c>
      <c r="B159" s="42">
        <v>2074</v>
      </c>
      <c r="C159" s="85"/>
      <c r="D159" s="84">
        <f>1340.02+1621.81</f>
        <v>2961.83</v>
      </c>
      <c r="E159" s="84">
        <v>2877.26</v>
      </c>
      <c r="F159" s="75">
        <f t="shared" si="2"/>
        <v>97.14467069345642</v>
      </c>
    </row>
    <row r="160" spans="1:6" ht="12.75" hidden="1">
      <c r="A160" s="43" t="s">
        <v>339</v>
      </c>
      <c r="B160" s="42">
        <v>1501</v>
      </c>
      <c r="C160" s="85"/>
      <c r="D160" s="84">
        <v>0</v>
      </c>
      <c r="E160" s="84"/>
      <c r="F160" s="75" t="e">
        <f t="shared" si="2"/>
        <v>#DIV/0!</v>
      </c>
    </row>
    <row r="161" spans="1:6" ht="12.75" hidden="1">
      <c r="A161" s="17" t="s">
        <v>307</v>
      </c>
      <c r="B161" s="42">
        <v>2068</v>
      </c>
      <c r="C161" s="85"/>
      <c r="D161" s="84">
        <v>0</v>
      </c>
      <c r="E161" s="84"/>
      <c r="F161" s="75" t="e">
        <f t="shared" si="2"/>
        <v>#DIV/0!</v>
      </c>
    </row>
    <row r="162" spans="1:6" ht="12.75" hidden="1">
      <c r="A162" s="17" t="s">
        <v>308</v>
      </c>
      <c r="B162" s="42">
        <v>2242</v>
      </c>
      <c r="C162" s="85"/>
      <c r="D162" s="84">
        <v>0</v>
      </c>
      <c r="E162" s="84"/>
      <c r="F162" s="75" t="e">
        <f t="shared" si="2"/>
        <v>#DIV/0!</v>
      </c>
    </row>
    <row r="163" spans="1:6" ht="12.75">
      <c r="A163" s="17" t="s">
        <v>311</v>
      </c>
      <c r="B163" s="42">
        <v>2071</v>
      </c>
      <c r="C163" s="85"/>
      <c r="D163" s="84">
        <v>4819.6</v>
      </c>
      <c r="E163" s="84">
        <v>11.28</v>
      </c>
      <c r="F163" s="75">
        <f t="shared" si="2"/>
        <v>0.23404431903062492</v>
      </c>
    </row>
    <row r="164" spans="1:6" ht="12.75">
      <c r="A164" s="43" t="s">
        <v>377</v>
      </c>
      <c r="B164" s="42">
        <v>2072</v>
      </c>
      <c r="C164" s="85"/>
      <c r="D164" s="84">
        <v>1600</v>
      </c>
      <c r="E164" s="84">
        <v>1600</v>
      </c>
      <c r="F164" s="75">
        <f t="shared" si="2"/>
        <v>100</v>
      </c>
    </row>
    <row r="165" spans="1:6" ht="12.75" hidden="1">
      <c r="A165" s="43" t="s">
        <v>326</v>
      </c>
      <c r="B165" s="42">
        <v>2052</v>
      </c>
      <c r="C165" s="85"/>
      <c r="D165" s="84">
        <v>0</v>
      </c>
      <c r="E165" s="84"/>
      <c r="F165" s="75" t="e">
        <f t="shared" si="2"/>
        <v>#DIV/0!</v>
      </c>
    </row>
    <row r="166" spans="1:6" ht="12.75">
      <c r="A166" s="8" t="s">
        <v>62</v>
      </c>
      <c r="B166" s="42"/>
      <c r="C166" s="85">
        <v>1050</v>
      </c>
      <c r="D166" s="84">
        <v>12348.87</v>
      </c>
      <c r="E166" s="84">
        <v>5020.24</v>
      </c>
      <c r="F166" s="75">
        <f t="shared" si="2"/>
        <v>40.6534363063179</v>
      </c>
    </row>
    <row r="167" spans="1:6" ht="12.75">
      <c r="A167" s="15" t="s">
        <v>40</v>
      </c>
      <c r="B167" s="46"/>
      <c r="C167" s="95">
        <f>SUM(C169:C177)</f>
        <v>0</v>
      </c>
      <c r="D167" s="95">
        <f>SUM(D169:D177)</f>
        <v>143908.14</v>
      </c>
      <c r="E167" s="98">
        <f>SUM(E169:E177)</f>
        <v>109956.76999999999</v>
      </c>
      <c r="F167" s="123">
        <f t="shared" si="2"/>
        <v>76.40760974327094</v>
      </c>
    </row>
    <row r="168" spans="1:6" ht="12.75">
      <c r="A168" s="17" t="s">
        <v>13</v>
      </c>
      <c r="B168" s="42"/>
      <c r="C168" s="85"/>
      <c r="D168" s="84"/>
      <c r="E168" s="84"/>
      <c r="F168" s="79"/>
    </row>
    <row r="169" spans="1:6" ht="12.75" hidden="1">
      <c r="A169" s="17" t="s">
        <v>271</v>
      </c>
      <c r="B169" s="42">
        <v>2057</v>
      </c>
      <c r="C169" s="85"/>
      <c r="D169" s="84">
        <v>0</v>
      </c>
      <c r="E169" s="84"/>
      <c r="F169" s="80" t="e">
        <f t="shared" si="2"/>
        <v>#DIV/0!</v>
      </c>
    </row>
    <row r="170" spans="1:6" ht="12.75" hidden="1">
      <c r="A170" s="17" t="s">
        <v>265</v>
      </c>
      <c r="B170" s="42">
        <v>2064</v>
      </c>
      <c r="C170" s="85"/>
      <c r="D170" s="84"/>
      <c r="E170" s="84"/>
      <c r="F170" s="79"/>
    </row>
    <row r="171" spans="1:6" ht="12.75" hidden="1">
      <c r="A171" s="17" t="s">
        <v>304</v>
      </c>
      <c r="B171" s="42">
        <v>2079</v>
      </c>
      <c r="C171" s="85"/>
      <c r="D171" s="84"/>
      <c r="E171" s="84"/>
      <c r="F171" s="79"/>
    </row>
    <row r="172" spans="1:6" ht="12.75">
      <c r="A172" s="43" t="s">
        <v>270</v>
      </c>
      <c r="B172" s="42">
        <v>2079</v>
      </c>
      <c r="C172" s="85"/>
      <c r="D172" s="84">
        <f>3860.91+60848.32</f>
        <v>64709.229999999996</v>
      </c>
      <c r="E172" s="84">
        <v>54184.35</v>
      </c>
      <c r="F172" s="79">
        <f t="shared" si="2"/>
        <v>83.73511784949382</v>
      </c>
    </row>
    <row r="173" spans="1:6" ht="12.75" hidden="1">
      <c r="A173" s="17" t="s">
        <v>356</v>
      </c>
      <c r="B173" s="42"/>
      <c r="C173" s="85"/>
      <c r="D173" s="84">
        <v>0</v>
      </c>
      <c r="E173" s="84"/>
      <c r="F173" s="79" t="e">
        <f t="shared" si="2"/>
        <v>#DIV/0!</v>
      </c>
    </row>
    <row r="174" spans="1:6" ht="12.75">
      <c r="A174" s="43" t="s">
        <v>325</v>
      </c>
      <c r="B174" s="42">
        <v>2084</v>
      </c>
      <c r="C174" s="85"/>
      <c r="D174" s="84">
        <v>79075.28</v>
      </c>
      <c r="E174" s="84">
        <v>55772.42</v>
      </c>
      <c r="F174" s="79">
        <f t="shared" si="2"/>
        <v>70.5307904063065</v>
      </c>
    </row>
    <row r="175" spans="1:6" ht="12.75" hidden="1">
      <c r="A175" s="8" t="s">
        <v>55</v>
      </c>
      <c r="B175" s="42"/>
      <c r="C175" s="85"/>
      <c r="D175" s="84">
        <v>0</v>
      </c>
      <c r="E175" s="84"/>
      <c r="F175" s="79" t="e">
        <f t="shared" si="2"/>
        <v>#DIV/0!</v>
      </c>
    </row>
    <row r="176" spans="1:6" ht="12.75" hidden="1">
      <c r="A176" s="8" t="s">
        <v>41</v>
      </c>
      <c r="B176" s="42"/>
      <c r="C176" s="85"/>
      <c r="D176" s="84">
        <v>0</v>
      </c>
      <c r="E176" s="84"/>
      <c r="F176" s="79" t="e">
        <f t="shared" si="2"/>
        <v>#DIV/0!</v>
      </c>
    </row>
    <row r="177" spans="1:6" ht="12.75">
      <c r="A177" s="11" t="s">
        <v>62</v>
      </c>
      <c r="B177" s="45"/>
      <c r="C177" s="96"/>
      <c r="D177" s="97">
        <v>123.63</v>
      </c>
      <c r="E177" s="97"/>
      <c r="F177" s="125">
        <f t="shared" si="2"/>
        <v>0</v>
      </c>
    </row>
    <row r="178" spans="1:6" ht="12.75">
      <c r="A178" s="5" t="s">
        <v>66</v>
      </c>
      <c r="B178" s="46"/>
      <c r="C178" s="83">
        <f>C179+C225</f>
        <v>408411.32</v>
      </c>
      <c r="D178" s="83">
        <f>D179+D225</f>
        <v>10073627.239999996</v>
      </c>
      <c r="E178" s="86">
        <f>E179+E225</f>
        <v>9995668.319999998</v>
      </c>
      <c r="F178" s="123">
        <f t="shared" si="2"/>
        <v>99.22610874769674</v>
      </c>
    </row>
    <row r="179" spans="1:6" ht="12.75">
      <c r="A179" s="14" t="s">
        <v>35</v>
      </c>
      <c r="B179" s="46"/>
      <c r="C179" s="93">
        <f>SUM(C181:C224)</f>
        <v>407671.32</v>
      </c>
      <c r="D179" s="93">
        <f>SUM(D181:D224)</f>
        <v>10035833.999999996</v>
      </c>
      <c r="E179" s="94">
        <f>SUM(E181:E224)</f>
        <v>9966737.78</v>
      </c>
      <c r="F179" s="123">
        <f t="shared" si="2"/>
        <v>99.31150495315092</v>
      </c>
    </row>
    <row r="180" spans="1:6" ht="12.75">
      <c r="A180" s="6" t="s">
        <v>13</v>
      </c>
      <c r="B180" s="42"/>
      <c r="C180" s="85"/>
      <c r="D180" s="84"/>
      <c r="E180" s="84"/>
      <c r="F180" s="75"/>
    </row>
    <row r="181" spans="1:6" ht="12.75">
      <c r="A181" s="12" t="s">
        <v>59</v>
      </c>
      <c r="B181" s="42"/>
      <c r="C181" s="85">
        <v>363888.25</v>
      </c>
      <c r="D181" s="84">
        <v>411579.31</v>
      </c>
      <c r="E181" s="84">
        <v>411579.31</v>
      </c>
      <c r="F181" s="75">
        <f t="shared" si="2"/>
        <v>100</v>
      </c>
    </row>
    <row r="182" spans="1:6" ht="12.75">
      <c r="A182" s="12" t="s">
        <v>256</v>
      </c>
      <c r="B182" s="42">
        <v>33353</v>
      </c>
      <c r="C182" s="85"/>
      <c r="D182" s="84">
        <v>8982982.609999998</v>
      </c>
      <c r="E182" s="84">
        <v>8982982.61</v>
      </c>
      <c r="F182" s="75">
        <f t="shared" si="2"/>
        <v>100.00000000000003</v>
      </c>
    </row>
    <row r="183" spans="1:6" ht="12.75">
      <c r="A183" s="12" t="s">
        <v>257</v>
      </c>
      <c r="B183" s="42">
        <v>33155</v>
      </c>
      <c r="C183" s="85"/>
      <c r="D183" s="84">
        <v>471498.85000000003</v>
      </c>
      <c r="E183" s="84">
        <v>471498.85</v>
      </c>
      <c r="F183" s="75">
        <f t="shared" si="2"/>
        <v>99.99999999999999</v>
      </c>
    </row>
    <row r="184" spans="1:6" ht="12.75" hidden="1">
      <c r="A184" s="12" t="s">
        <v>67</v>
      </c>
      <c r="B184" s="42" t="s">
        <v>188</v>
      </c>
      <c r="C184" s="85"/>
      <c r="D184" s="84">
        <v>0</v>
      </c>
      <c r="E184" s="84"/>
      <c r="F184" s="75" t="e">
        <f t="shared" si="2"/>
        <v>#DIV/0!</v>
      </c>
    </row>
    <row r="185" spans="1:6" ht="12.75" hidden="1">
      <c r="A185" s="12" t="s">
        <v>121</v>
      </c>
      <c r="B185" s="42"/>
      <c r="C185" s="85"/>
      <c r="D185" s="84">
        <v>0</v>
      </c>
      <c r="E185" s="84"/>
      <c r="F185" s="75" t="e">
        <f t="shared" si="2"/>
        <v>#DIV/0!</v>
      </c>
    </row>
    <row r="186" spans="1:6" ht="12.75" hidden="1">
      <c r="A186" s="12" t="s">
        <v>185</v>
      </c>
      <c r="B186" s="42">
        <v>33215</v>
      </c>
      <c r="C186" s="85"/>
      <c r="D186" s="84">
        <v>0</v>
      </c>
      <c r="E186" s="84"/>
      <c r="F186" s="75" t="e">
        <f t="shared" si="2"/>
        <v>#DIV/0!</v>
      </c>
    </row>
    <row r="187" spans="1:6" ht="12.75" hidden="1">
      <c r="A187" s="12" t="s">
        <v>186</v>
      </c>
      <c r="B187" s="42">
        <v>33457</v>
      </c>
      <c r="C187" s="85"/>
      <c r="D187" s="84">
        <v>0</v>
      </c>
      <c r="E187" s="84"/>
      <c r="F187" s="75" t="e">
        <f t="shared" si="2"/>
        <v>#DIV/0!</v>
      </c>
    </row>
    <row r="188" spans="1:6" ht="12.75" hidden="1">
      <c r="A188" s="28" t="s">
        <v>169</v>
      </c>
      <c r="B188" s="42">
        <v>33052</v>
      </c>
      <c r="C188" s="85"/>
      <c r="D188" s="84">
        <v>0</v>
      </c>
      <c r="E188" s="84"/>
      <c r="F188" s="75" t="e">
        <f t="shared" si="2"/>
        <v>#DIV/0!</v>
      </c>
    </row>
    <row r="189" spans="1:6" ht="12.75" hidden="1">
      <c r="A189" s="28" t="s">
        <v>241</v>
      </c>
      <c r="B189" s="42">
        <v>33076</v>
      </c>
      <c r="C189" s="85"/>
      <c r="D189" s="84">
        <v>0</v>
      </c>
      <c r="E189" s="84"/>
      <c r="F189" s="75" t="e">
        <f t="shared" si="2"/>
        <v>#DIV/0!</v>
      </c>
    </row>
    <row r="190" spans="1:6" ht="12.75" hidden="1">
      <c r="A190" s="28" t="s">
        <v>203</v>
      </c>
      <c r="B190" s="42">
        <v>33069</v>
      </c>
      <c r="C190" s="85"/>
      <c r="D190" s="84">
        <v>0</v>
      </c>
      <c r="E190" s="84"/>
      <c r="F190" s="75" t="e">
        <f t="shared" si="2"/>
        <v>#DIV/0!</v>
      </c>
    </row>
    <row r="191" spans="1:6" ht="12.75" hidden="1">
      <c r="A191" s="28" t="s">
        <v>231</v>
      </c>
      <c r="B191" s="42">
        <v>33070</v>
      </c>
      <c r="C191" s="85"/>
      <c r="D191" s="84">
        <v>0</v>
      </c>
      <c r="E191" s="84"/>
      <c r="F191" s="75" t="e">
        <f t="shared" si="2"/>
        <v>#DIV/0!</v>
      </c>
    </row>
    <row r="192" spans="1:6" ht="12.75" hidden="1">
      <c r="A192" s="12" t="s">
        <v>225</v>
      </c>
      <c r="B192" s="42">
        <v>33071</v>
      </c>
      <c r="C192" s="85"/>
      <c r="D192" s="84">
        <v>0</v>
      </c>
      <c r="E192" s="84"/>
      <c r="F192" s="75" t="e">
        <f t="shared" si="2"/>
        <v>#DIV/0!</v>
      </c>
    </row>
    <row r="193" spans="1:6" ht="12.75" hidden="1">
      <c r="A193" s="12" t="s">
        <v>170</v>
      </c>
      <c r="B193" s="42">
        <v>33050</v>
      </c>
      <c r="C193" s="85"/>
      <c r="D193" s="84">
        <v>0</v>
      </c>
      <c r="E193" s="84"/>
      <c r="F193" s="75" t="e">
        <f t="shared" si="2"/>
        <v>#DIV/0!</v>
      </c>
    </row>
    <row r="194" spans="1:6" ht="12.75" hidden="1">
      <c r="A194" s="12" t="s">
        <v>132</v>
      </c>
      <c r="B194" s="42">
        <v>33435</v>
      </c>
      <c r="C194" s="85"/>
      <c r="D194" s="84">
        <v>0</v>
      </c>
      <c r="E194" s="84"/>
      <c r="F194" s="75" t="e">
        <f t="shared" si="2"/>
        <v>#DIV/0!</v>
      </c>
    </row>
    <row r="195" spans="1:6" ht="12.75" hidden="1">
      <c r="A195" s="12" t="s">
        <v>191</v>
      </c>
      <c r="B195" s="42">
        <v>33049</v>
      </c>
      <c r="C195" s="85"/>
      <c r="D195" s="84">
        <v>0</v>
      </c>
      <c r="E195" s="84"/>
      <c r="F195" s="75" t="e">
        <f t="shared" si="2"/>
        <v>#DIV/0!</v>
      </c>
    </row>
    <row r="196" spans="1:6" ht="12.75" hidden="1">
      <c r="A196" s="12" t="s">
        <v>171</v>
      </c>
      <c r="B196" s="42">
        <v>33044</v>
      </c>
      <c r="C196" s="85"/>
      <c r="D196" s="84">
        <v>0</v>
      </c>
      <c r="E196" s="84"/>
      <c r="F196" s="75" t="e">
        <f t="shared" si="2"/>
        <v>#DIV/0!</v>
      </c>
    </row>
    <row r="197" spans="1:6" ht="12.75" hidden="1">
      <c r="A197" s="12" t="s">
        <v>174</v>
      </c>
      <c r="B197" s="42">
        <v>33024</v>
      </c>
      <c r="C197" s="85"/>
      <c r="D197" s="84">
        <v>0</v>
      </c>
      <c r="E197" s="84"/>
      <c r="F197" s="75" t="e">
        <f t="shared" si="2"/>
        <v>#DIV/0!</v>
      </c>
    </row>
    <row r="198" spans="1:6" ht="12.75" hidden="1">
      <c r="A198" s="28" t="s">
        <v>137</v>
      </c>
      <c r="B198" s="42">
        <v>33018</v>
      </c>
      <c r="C198" s="85"/>
      <c r="D198" s="84">
        <v>0</v>
      </c>
      <c r="E198" s="84"/>
      <c r="F198" s="75" t="e">
        <f t="shared" si="2"/>
        <v>#DIV/0!</v>
      </c>
    </row>
    <row r="199" spans="1:6" ht="12.75" hidden="1">
      <c r="A199" s="10" t="s">
        <v>138</v>
      </c>
      <c r="B199" s="42"/>
      <c r="C199" s="85"/>
      <c r="D199" s="84">
        <v>0</v>
      </c>
      <c r="E199" s="84"/>
      <c r="F199" s="75" t="e">
        <f t="shared" si="2"/>
        <v>#DIV/0!</v>
      </c>
    </row>
    <row r="200" spans="1:6" ht="12.75">
      <c r="A200" s="28" t="s">
        <v>154</v>
      </c>
      <c r="B200" s="42">
        <v>33160</v>
      </c>
      <c r="C200" s="85"/>
      <c r="D200" s="84">
        <v>119.11</v>
      </c>
      <c r="E200" s="84">
        <v>119.11</v>
      </c>
      <c r="F200" s="75">
        <f t="shared" si="2"/>
        <v>100</v>
      </c>
    </row>
    <row r="201" spans="1:6" ht="12.75">
      <c r="A201" s="12" t="s">
        <v>347</v>
      </c>
      <c r="B201" s="42">
        <v>33083</v>
      </c>
      <c r="C201" s="85"/>
      <c r="D201" s="84">
        <v>620.59</v>
      </c>
      <c r="E201" s="84">
        <v>620.59</v>
      </c>
      <c r="F201" s="75">
        <f t="shared" si="2"/>
        <v>100</v>
      </c>
    </row>
    <row r="202" spans="1:6" ht="12.75">
      <c r="A202" s="28" t="s">
        <v>354</v>
      </c>
      <c r="B202" s="42">
        <v>33085</v>
      </c>
      <c r="C202" s="85"/>
      <c r="D202" s="84">
        <v>400.05999999999995</v>
      </c>
      <c r="E202" s="84">
        <v>400.06</v>
      </c>
      <c r="F202" s="75">
        <f t="shared" si="2"/>
        <v>100.00000000000003</v>
      </c>
    </row>
    <row r="203" spans="1:6" ht="12.75" hidden="1">
      <c r="A203" s="28" t="s">
        <v>116</v>
      </c>
      <c r="B203" s="42"/>
      <c r="C203" s="85"/>
      <c r="D203" s="84">
        <v>0</v>
      </c>
      <c r="E203" s="84"/>
      <c r="F203" s="75" t="e">
        <f t="shared" si="2"/>
        <v>#DIV/0!</v>
      </c>
    </row>
    <row r="204" spans="1:6" ht="12.75" hidden="1">
      <c r="A204" s="28" t="s">
        <v>125</v>
      </c>
      <c r="B204" s="42"/>
      <c r="C204" s="85"/>
      <c r="D204" s="84">
        <v>0</v>
      </c>
      <c r="E204" s="84"/>
      <c r="F204" s="75" t="e">
        <f aca="true" t="shared" si="3" ref="F204:F268">E204/D204*100</f>
        <v>#DIV/0!</v>
      </c>
    </row>
    <row r="205" spans="1:6" ht="12.75" hidden="1">
      <c r="A205" s="12" t="s">
        <v>68</v>
      </c>
      <c r="B205" s="42">
        <v>33025</v>
      </c>
      <c r="C205" s="85"/>
      <c r="D205" s="84">
        <v>0</v>
      </c>
      <c r="E205" s="84"/>
      <c r="F205" s="75" t="e">
        <f t="shared" si="3"/>
        <v>#DIV/0!</v>
      </c>
    </row>
    <row r="206" spans="1:6" ht="12.75" hidden="1">
      <c r="A206" s="12" t="s">
        <v>143</v>
      </c>
      <c r="B206" s="42">
        <v>33038</v>
      </c>
      <c r="C206" s="85"/>
      <c r="D206" s="84">
        <v>0</v>
      </c>
      <c r="E206" s="84"/>
      <c r="F206" s="75" t="e">
        <f t="shared" si="3"/>
        <v>#DIV/0!</v>
      </c>
    </row>
    <row r="207" spans="1:6" ht="13.5" thickBot="1">
      <c r="A207" s="127" t="s">
        <v>349</v>
      </c>
      <c r="B207" s="128">
        <v>33082</v>
      </c>
      <c r="C207" s="129"/>
      <c r="D207" s="100">
        <v>182.25</v>
      </c>
      <c r="E207" s="100">
        <v>182.25</v>
      </c>
      <c r="F207" s="81">
        <f t="shared" si="3"/>
        <v>100</v>
      </c>
    </row>
    <row r="208" spans="1:6" ht="12.75">
      <c r="A208" s="12" t="s">
        <v>242</v>
      </c>
      <c r="B208" s="42">
        <v>33063</v>
      </c>
      <c r="C208" s="85"/>
      <c r="D208" s="84">
        <v>5215.66</v>
      </c>
      <c r="E208" s="84">
        <v>5215.66</v>
      </c>
      <c r="F208" s="75">
        <f t="shared" si="3"/>
        <v>100</v>
      </c>
    </row>
    <row r="209" spans="1:6" ht="12.75">
      <c r="A209" s="12" t="s">
        <v>353</v>
      </c>
      <c r="B209" s="42">
        <v>33084</v>
      </c>
      <c r="C209" s="85"/>
      <c r="D209" s="84">
        <v>1580.01</v>
      </c>
      <c r="E209" s="84">
        <v>1580.01</v>
      </c>
      <c r="F209" s="75">
        <f t="shared" si="3"/>
        <v>100</v>
      </c>
    </row>
    <row r="210" spans="1:6" ht="12.75">
      <c r="A210" s="12" t="s">
        <v>316</v>
      </c>
      <c r="B210" s="42">
        <v>13305</v>
      </c>
      <c r="C210" s="85"/>
      <c r="D210" s="84">
        <v>7373.77</v>
      </c>
      <c r="E210" s="84">
        <v>7373.76</v>
      </c>
      <c r="F210" s="75">
        <f t="shared" si="3"/>
        <v>99.9998643841617</v>
      </c>
    </row>
    <row r="211" spans="1:6" ht="12.75" hidden="1">
      <c r="A211" s="12" t="s">
        <v>235</v>
      </c>
      <c r="B211" s="71" t="s">
        <v>236</v>
      </c>
      <c r="C211" s="85"/>
      <c r="D211" s="84">
        <v>0</v>
      </c>
      <c r="E211" s="84"/>
      <c r="F211" s="75" t="e">
        <f t="shared" si="3"/>
        <v>#DIV/0!</v>
      </c>
    </row>
    <row r="212" spans="1:6" ht="12.75">
      <c r="A212" s="12" t="s">
        <v>328</v>
      </c>
      <c r="B212" s="71"/>
      <c r="C212" s="85"/>
      <c r="D212" s="84">
        <v>264.75</v>
      </c>
      <c r="E212" s="84">
        <v>264.75</v>
      </c>
      <c r="F212" s="75">
        <f t="shared" si="3"/>
        <v>100</v>
      </c>
    </row>
    <row r="213" spans="1:6" ht="12.75">
      <c r="A213" s="12" t="s">
        <v>345</v>
      </c>
      <c r="B213" s="71" t="s">
        <v>346</v>
      </c>
      <c r="C213" s="85"/>
      <c r="D213" s="84">
        <v>1119.76</v>
      </c>
      <c r="E213" s="84">
        <v>1119.76</v>
      </c>
      <c r="F213" s="75">
        <f t="shared" si="3"/>
        <v>100</v>
      </c>
    </row>
    <row r="214" spans="1:6" ht="12.75">
      <c r="A214" s="12" t="s">
        <v>351</v>
      </c>
      <c r="B214" s="71">
        <v>34002</v>
      </c>
      <c r="C214" s="85"/>
      <c r="D214" s="84">
        <v>72</v>
      </c>
      <c r="E214" s="84">
        <v>72</v>
      </c>
      <c r="F214" s="75">
        <f t="shared" si="3"/>
        <v>100</v>
      </c>
    </row>
    <row r="215" spans="1:6" ht="12.75">
      <c r="A215" s="28" t="s">
        <v>342</v>
      </c>
      <c r="B215" s="71" t="s">
        <v>343</v>
      </c>
      <c r="C215" s="85"/>
      <c r="D215" s="84">
        <v>4000</v>
      </c>
      <c r="E215" s="84">
        <v>4000</v>
      </c>
      <c r="F215" s="75">
        <f t="shared" si="3"/>
        <v>100</v>
      </c>
    </row>
    <row r="216" spans="1:6" ht="12.75" hidden="1">
      <c r="A216" s="12" t="s">
        <v>288</v>
      </c>
      <c r="B216" s="42">
        <v>2054</v>
      </c>
      <c r="C216" s="85"/>
      <c r="D216" s="84"/>
      <c r="E216" s="84"/>
      <c r="F216" s="75" t="e">
        <f t="shared" si="3"/>
        <v>#DIV/0!</v>
      </c>
    </row>
    <row r="217" spans="1:6" ht="12.75">
      <c r="A217" s="12" t="s">
        <v>269</v>
      </c>
      <c r="B217" s="42">
        <v>2054</v>
      </c>
      <c r="C217" s="85"/>
      <c r="D217" s="84">
        <f>2968.53+2355.25</f>
        <v>5323.780000000001</v>
      </c>
      <c r="E217" s="84">
        <v>2360.86</v>
      </c>
      <c r="F217" s="75">
        <f t="shared" si="3"/>
        <v>44.34555898252745</v>
      </c>
    </row>
    <row r="218" spans="1:6" ht="12.75" hidden="1">
      <c r="A218" s="12" t="s">
        <v>289</v>
      </c>
      <c r="B218" s="42">
        <v>2066</v>
      </c>
      <c r="C218" s="85"/>
      <c r="D218" s="84"/>
      <c r="E218" s="84"/>
      <c r="F218" s="75" t="e">
        <f t="shared" si="3"/>
        <v>#DIV/0!</v>
      </c>
    </row>
    <row r="219" spans="1:6" ht="12.75">
      <c r="A219" s="12" t="s">
        <v>247</v>
      </c>
      <c r="B219" s="42">
        <v>2066</v>
      </c>
      <c r="C219" s="85"/>
      <c r="D219" s="84">
        <f>187.7+5960.71</f>
        <v>6148.41</v>
      </c>
      <c r="E219" s="84">
        <v>354.15</v>
      </c>
      <c r="F219" s="75">
        <f t="shared" si="3"/>
        <v>5.760025762758176</v>
      </c>
    </row>
    <row r="220" spans="1:6" ht="12.75">
      <c r="A220" s="12" t="s">
        <v>338</v>
      </c>
      <c r="B220" s="42">
        <v>2081</v>
      </c>
      <c r="C220" s="85"/>
      <c r="D220" s="84">
        <v>63681.24</v>
      </c>
      <c r="E220" s="84">
        <v>48905.54</v>
      </c>
      <c r="F220" s="75">
        <f t="shared" si="3"/>
        <v>76.79740532690633</v>
      </c>
    </row>
    <row r="221" spans="1:6" ht="12.75">
      <c r="A221" s="12" t="s">
        <v>361</v>
      </c>
      <c r="B221" s="42">
        <v>29030</v>
      </c>
      <c r="C221" s="85"/>
      <c r="D221" s="84">
        <v>741.66</v>
      </c>
      <c r="E221" s="84">
        <v>741.66</v>
      </c>
      <c r="F221" s="75">
        <f t="shared" si="3"/>
        <v>100</v>
      </c>
    </row>
    <row r="222" spans="1:6" ht="12.75">
      <c r="A222" s="12" t="s">
        <v>352</v>
      </c>
      <c r="B222" s="42">
        <v>17051</v>
      </c>
      <c r="C222" s="85"/>
      <c r="D222" s="84">
        <v>74.96</v>
      </c>
      <c r="E222" s="84">
        <v>74.96</v>
      </c>
      <c r="F222" s="75">
        <f t="shared" si="3"/>
        <v>100</v>
      </c>
    </row>
    <row r="223" spans="1:6" ht="12.75">
      <c r="A223" s="12" t="s">
        <v>61</v>
      </c>
      <c r="B223" s="63" t="s">
        <v>233</v>
      </c>
      <c r="C223" s="85">
        <v>250</v>
      </c>
      <c r="D223" s="84">
        <v>68255.84999999999</v>
      </c>
      <c r="E223" s="84">
        <v>23996</v>
      </c>
      <c r="F223" s="75">
        <f t="shared" si="3"/>
        <v>35.155960990889426</v>
      </c>
    </row>
    <row r="224" spans="1:6" ht="12.75">
      <c r="A224" s="12" t="s">
        <v>37</v>
      </c>
      <c r="B224" s="42"/>
      <c r="C224" s="85">
        <v>43533.07</v>
      </c>
      <c r="D224" s="84">
        <v>4599.37</v>
      </c>
      <c r="E224" s="84">
        <v>3295.89</v>
      </c>
      <c r="F224" s="75">
        <f t="shared" si="3"/>
        <v>71.65959685783054</v>
      </c>
    </row>
    <row r="225" spans="1:6" ht="12.75">
      <c r="A225" s="15" t="s">
        <v>40</v>
      </c>
      <c r="B225" s="46"/>
      <c r="C225" s="95">
        <f>SUM(C227:C237)</f>
        <v>740</v>
      </c>
      <c r="D225" s="95">
        <f>SUM(D227:D237)</f>
        <v>37793.240000000005</v>
      </c>
      <c r="E225" s="98">
        <f>SUM(E227:E237)</f>
        <v>28930.54</v>
      </c>
      <c r="F225" s="123">
        <f t="shared" si="3"/>
        <v>76.54950991235468</v>
      </c>
    </row>
    <row r="226" spans="1:6" ht="12.75">
      <c r="A226" s="10" t="s">
        <v>13</v>
      </c>
      <c r="B226" s="42"/>
      <c r="C226" s="85"/>
      <c r="D226" s="84"/>
      <c r="E226" s="84"/>
      <c r="F226" s="75"/>
    </row>
    <row r="227" spans="1:6" ht="12.75">
      <c r="A227" s="12" t="s">
        <v>69</v>
      </c>
      <c r="B227" s="42"/>
      <c r="C227" s="85">
        <v>740</v>
      </c>
      <c r="D227" s="84">
        <v>2641.1199999999994</v>
      </c>
      <c r="E227" s="84">
        <v>2641.12</v>
      </c>
      <c r="F227" s="75">
        <f t="shared" si="3"/>
        <v>100.00000000000003</v>
      </c>
    </row>
    <row r="228" spans="1:6" ht="12.75" hidden="1">
      <c r="A228" s="12" t="s">
        <v>235</v>
      </c>
      <c r="B228" s="42" t="s">
        <v>237</v>
      </c>
      <c r="C228" s="85"/>
      <c r="D228" s="84">
        <v>0</v>
      </c>
      <c r="E228" s="84"/>
      <c r="F228" s="76" t="s">
        <v>369</v>
      </c>
    </row>
    <row r="229" spans="1:6" ht="12.75">
      <c r="A229" s="12" t="s">
        <v>315</v>
      </c>
      <c r="B229" s="42">
        <v>33504</v>
      </c>
      <c r="C229" s="85"/>
      <c r="D229" s="84">
        <v>169.99</v>
      </c>
      <c r="E229" s="84">
        <v>169.99</v>
      </c>
      <c r="F229" s="75">
        <f t="shared" si="3"/>
        <v>100</v>
      </c>
    </row>
    <row r="230" spans="1:6" ht="12.75">
      <c r="A230" s="12" t="s">
        <v>345</v>
      </c>
      <c r="B230" s="71" t="s">
        <v>346</v>
      </c>
      <c r="C230" s="85"/>
      <c r="D230" s="84">
        <v>926.7</v>
      </c>
      <c r="E230" s="84">
        <v>926.7</v>
      </c>
      <c r="F230" s="75">
        <f t="shared" si="3"/>
        <v>100</v>
      </c>
    </row>
    <row r="231" spans="1:6" ht="12.75">
      <c r="A231" s="12" t="s">
        <v>363</v>
      </c>
      <c r="B231" s="71"/>
      <c r="C231" s="85"/>
      <c r="D231" s="84">
        <v>6384.09</v>
      </c>
      <c r="E231" s="84">
        <v>6384.09</v>
      </c>
      <c r="F231" s="75">
        <f t="shared" si="3"/>
        <v>100</v>
      </c>
    </row>
    <row r="232" spans="1:6" ht="12.75">
      <c r="A232" s="12" t="s">
        <v>289</v>
      </c>
      <c r="B232" s="42">
        <v>2066</v>
      </c>
      <c r="C232" s="85"/>
      <c r="D232" s="84">
        <v>9.61</v>
      </c>
      <c r="E232" s="84">
        <v>9.61</v>
      </c>
      <c r="F232" s="75">
        <f t="shared" si="3"/>
        <v>100</v>
      </c>
    </row>
    <row r="233" spans="1:6" ht="12.75">
      <c r="A233" s="12" t="s">
        <v>338</v>
      </c>
      <c r="B233" s="42">
        <v>2081</v>
      </c>
      <c r="C233" s="85"/>
      <c r="D233" s="84">
        <v>7969.24</v>
      </c>
      <c r="E233" s="84">
        <v>3964.68</v>
      </c>
      <c r="F233" s="75">
        <f t="shared" si="3"/>
        <v>49.74978793460857</v>
      </c>
    </row>
    <row r="234" spans="1:6" ht="12.75" hidden="1">
      <c r="A234" s="12" t="s">
        <v>55</v>
      </c>
      <c r="B234" s="42"/>
      <c r="C234" s="85"/>
      <c r="D234" s="84">
        <v>0</v>
      </c>
      <c r="E234" s="84"/>
      <c r="F234" s="75" t="e">
        <f t="shared" si="3"/>
        <v>#DIV/0!</v>
      </c>
    </row>
    <row r="235" spans="1:6" ht="12.75" hidden="1">
      <c r="A235" s="12" t="s">
        <v>70</v>
      </c>
      <c r="B235" s="42"/>
      <c r="C235" s="85"/>
      <c r="D235" s="84">
        <v>0</v>
      </c>
      <c r="E235" s="84"/>
      <c r="F235" s="75" t="e">
        <f t="shared" si="3"/>
        <v>#DIV/0!</v>
      </c>
    </row>
    <row r="236" spans="1:6" ht="12.75" hidden="1">
      <c r="A236" s="12" t="s">
        <v>41</v>
      </c>
      <c r="B236" s="42"/>
      <c r="C236" s="85"/>
      <c r="D236" s="84">
        <v>0</v>
      </c>
      <c r="E236" s="84"/>
      <c r="F236" s="75" t="e">
        <f t="shared" si="3"/>
        <v>#DIV/0!</v>
      </c>
    </row>
    <row r="237" spans="1:6" ht="12.75">
      <c r="A237" s="18" t="s">
        <v>61</v>
      </c>
      <c r="B237" s="45"/>
      <c r="C237" s="96"/>
      <c r="D237" s="97">
        <v>19692.49</v>
      </c>
      <c r="E237" s="97">
        <v>14834.35</v>
      </c>
      <c r="F237" s="78">
        <f t="shared" si="3"/>
        <v>75.3299862028621</v>
      </c>
    </row>
    <row r="238" spans="1:6" ht="12.75">
      <c r="A238" s="5" t="s">
        <v>71</v>
      </c>
      <c r="B238" s="46"/>
      <c r="C238" s="83">
        <f>C239+C254</f>
        <v>653095</v>
      </c>
      <c r="D238" s="83">
        <f>D239+D254</f>
        <v>793238.4</v>
      </c>
      <c r="E238" s="86">
        <f>E239+E254</f>
        <v>711775.7000000002</v>
      </c>
      <c r="F238" s="123">
        <f t="shared" si="3"/>
        <v>89.73036353257736</v>
      </c>
    </row>
    <row r="239" spans="1:6" ht="12.75">
      <c r="A239" s="14" t="s">
        <v>35</v>
      </c>
      <c r="B239" s="46"/>
      <c r="C239" s="93">
        <f>SUM(C241:C253)</f>
        <v>653095</v>
      </c>
      <c r="D239" s="93">
        <f>SUM(D241:D253)</f>
        <v>680535.4500000001</v>
      </c>
      <c r="E239" s="94">
        <f>SUM(E241:E253)</f>
        <v>599072.7600000001</v>
      </c>
      <c r="F239" s="123">
        <f t="shared" si="3"/>
        <v>88.02961844236036</v>
      </c>
    </row>
    <row r="240" spans="1:6" ht="12.75">
      <c r="A240" s="10" t="s">
        <v>13</v>
      </c>
      <c r="B240" s="42"/>
      <c r="C240" s="85"/>
      <c r="D240" s="84"/>
      <c r="E240" s="84"/>
      <c r="F240" s="75"/>
    </row>
    <row r="241" spans="1:6" ht="12.75">
      <c r="A241" s="7" t="s">
        <v>59</v>
      </c>
      <c r="B241" s="42"/>
      <c r="C241" s="85">
        <v>322770</v>
      </c>
      <c r="D241" s="84">
        <v>288995</v>
      </c>
      <c r="E241" s="84">
        <v>288995</v>
      </c>
      <c r="F241" s="75">
        <f t="shared" si="3"/>
        <v>100</v>
      </c>
    </row>
    <row r="242" spans="1:6" ht="12.75">
      <c r="A242" s="43" t="s">
        <v>181</v>
      </c>
      <c r="B242" s="42"/>
      <c r="C242" s="85"/>
      <c r="D242" s="84">
        <v>11175</v>
      </c>
      <c r="E242" s="84"/>
      <c r="F242" s="75">
        <f t="shared" si="3"/>
        <v>0</v>
      </c>
    </row>
    <row r="243" spans="1:6" ht="12.75">
      <c r="A243" s="12" t="s">
        <v>50</v>
      </c>
      <c r="B243" s="42"/>
      <c r="C243" s="85">
        <v>236200</v>
      </c>
      <c r="D243" s="84">
        <v>239180.5</v>
      </c>
      <c r="E243" s="84">
        <v>239180.5</v>
      </c>
      <c r="F243" s="75">
        <f t="shared" si="3"/>
        <v>100</v>
      </c>
    </row>
    <row r="244" spans="1:6" ht="12.75" hidden="1">
      <c r="A244" s="12" t="s">
        <v>149</v>
      </c>
      <c r="B244" s="42"/>
      <c r="C244" s="85">
        <v>0</v>
      </c>
      <c r="D244" s="84">
        <v>0</v>
      </c>
      <c r="E244" s="84"/>
      <c r="F244" s="75" t="e">
        <f t="shared" si="3"/>
        <v>#DIV/0!</v>
      </c>
    </row>
    <row r="245" spans="1:6" ht="12.75">
      <c r="A245" s="12" t="s">
        <v>37</v>
      </c>
      <c r="B245" s="42"/>
      <c r="C245" s="99">
        <v>94125</v>
      </c>
      <c r="D245" s="84">
        <v>93022.87</v>
      </c>
      <c r="E245" s="84">
        <v>22735.18</v>
      </c>
      <c r="F245" s="75">
        <f t="shared" si="3"/>
        <v>24.4404198666414</v>
      </c>
    </row>
    <row r="246" spans="1:6" ht="12.75">
      <c r="A246" s="12" t="s">
        <v>62</v>
      </c>
      <c r="B246" s="42"/>
      <c r="C246" s="99"/>
      <c r="D246" s="84">
        <f>11106.81-468.87</f>
        <v>10637.939999999999</v>
      </c>
      <c r="E246" s="84">
        <v>10637.94</v>
      </c>
      <c r="F246" s="75">
        <f t="shared" si="3"/>
        <v>100.00000000000003</v>
      </c>
    </row>
    <row r="247" spans="1:6" ht="12.75">
      <c r="A247" s="28" t="s">
        <v>301</v>
      </c>
      <c r="B247" s="42">
        <v>35024</v>
      </c>
      <c r="C247" s="99"/>
      <c r="D247" s="84">
        <v>6609.81</v>
      </c>
      <c r="E247" s="84">
        <v>6609.81</v>
      </c>
      <c r="F247" s="75">
        <f t="shared" si="3"/>
        <v>100</v>
      </c>
    </row>
    <row r="248" spans="1:6" ht="12.75">
      <c r="A248" s="28" t="s">
        <v>324</v>
      </c>
      <c r="B248" s="42">
        <v>35025</v>
      </c>
      <c r="C248" s="99"/>
      <c r="D248" s="84">
        <v>21481.06</v>
      </c>
      <c r="E248" s="84">
        <v>21481.06</v>
      </c>
      <c r="F248" s="75">
        <f t="shared" si="3"/>
        <v>100</v>
      </c>
    </row>
    <row r="249" spans="1:6" ht="12.75">
      <c r="A249" s="10" t="s">
        <v>350</v>
      </c>
      <c r="B249" s="42">
        <v>35026</v>
      </c>
      <c r="C249" s="99"/>
      <c r="D249" s="84">
        <v>752</v>
      </c>
      <c r="E249" s="84">
        <v>752</v>
      </c>
      <c r="F249" s="75">
        <f t="shared" si="3"/>
        <v>100</v>
      </c>
    </row>
    <row r="250" spans="1:6" ht="12.75">
      <c r="A250" s="12" t="s">
        <v>244</v>
      </c>
      <c r="B250" s="42">
        <v>35018</v>
      </c>
      <c r="C250" s="99"/>
      <c r="D250" s="84">
        <v>5508.030000000001</v>
      </c>
      <c r="E250" s="84">
        <v>5508.03</v>
      </c>
      <c r="F250" s="75">
        <f t="shared" si="3"/>
        <v>99.99999999999999</v>
      </c>
    </row>
    <row r="251" spans="1:6" ht="12.75">
      <c r="A251" s="12" t="s">
        <v>282</v>
      </c>
      <c r="B251" s="42"/>
      <c r="C251" s="99"/>
      <c r="D251" s="84">
        <f>28.2+468.87</f>
        <v>497.07</v>
      </c>
      <c r="E251" s="84">
        <v>497.07</v>
      </c>
      <c r="F251" s="75">
        <f t="shared" si="3"/>
        <v>100</v>
      </c>
    </row>
    <row r="252" spans="1:6" ht="12.75">
      <c r="A252" s="28" t="s">
        <v>358</v>
      </c>
      <c r="B252" s="42">
        <v>13307</v>
      </c>
      <c r="C252" s="99"/>
      <c r="D252" s="84">
        <v>2676.17</v>
      </c>
      <c r="E252" s="84">
        <v>2676.17</v>
      </c>
      <c r="F252" s="75">
        <f t="shared" si="3"/>
        <v>100</v>
      </c>
    </row>
    <row r="253" spans="1:6" ht="12.75" hidden="1">
      <c r="A253" s="12" t="s">
        <v>72</v>
      </c>
      <c r="B253" s="42"/>
      <c r="C253" s="85"/>
      <c r="D253" s="84">
        <v>0</v>
      </c>
      <c r="E253" s="84"/>
      <c r="F253" s="75" t="e">
        <f t="shared" si="3"/>
        <v>#DIV/0!</v>
      </c>
    </row>
    <row r="254" spans="1:6" ht="12.75">
      <c r="A254" s="14" t="s">
        <v>40</v>
      </c>
      <c r="B254" s="46"/>
      <c r="C254" s="93">
        <f>SUM(C256:C260)</f>
        <v>0</v>
      </c>
      <c r="D254" s="93">
        <f>SUM(D256:D260)</f>
        <v>112702.94999999998</v>
      </c>
      <c r="E254" s="94">
        <f>SUM(E256:E260)</f>
        <v>112702.94</v>
      </c>
      <c r="F254" s="123">
        <f t="shared" si="3"/>
        <v>99.99999112711781</v>
      </c>
    </row>
    <row r="255" spans="1:6" ht="12.75">
      <c r="A255" s="10" t="s">
        <v>13</v>
      </c>
      <c r="B255" s="42"/>
      <c r="C255" s="85"/>
      <c r="D255" s="84"/>
      <c r="E255" s="84"/>
      <c r="F255" s="75"/>
    </row>
    <row r="256" spans="1:6" ht="12.75" hidden="1">
      <c r="A256" s="18" t="s">
        <v>41</v>
      </c>
      <c r="B256" s="45"/>
      <c r="C256" s="96">
        <v>0</v>
      </c>
      <c r="D256" s="84"/>
      <c r="E256" s="84"/>
      <c r="F256" s="75" t="e">
        <f t="shared" si="3"/>
        <v>#DIV/0!</v>
      </c>
    </row>
    <row r="257" spans="1:6" ht="12.75" hidden="1">
      <c r="A257" s="12" t="s">
        <v>212</v>
      </c>
      <c r="B257" s="42"/>
      <c r="C257" s="85"/>
      <c r="D257" s="84"/>
      <c r="E257" s="84"/>
      <c r="F257" s="75" t="e">
        <f t="shared" si="3"/>
        <v>#DIV/0!</v>
      </c>
    </row>
    <row r="258" spans="1:6" ht="12.75">
      <c r="A258" s="12" t="s">
        <v>69</v>
      </c>
      <c r="B258" s="42"/>
      <c r="C258" s="85"/>
      <c r="D258" s="84">
        <v>48600</v>
      </c>
      <c r="E258" s="84">
        <v>48600</v>
      </c>
      <c r="F258" s="75">
        <f t="shared" si="3"/>
        <v>100</v>
      </c>
    </row>
    <row r="259" spans="1:6" ht="12.75" hidden="1">
      <c r="A259" s="12" t="s">
        <v>187</v>
      </c>
      <c r="B259" s="42"/>
      <c r="C259" s="85"/>
      <c r="D259" s="97">
        <v>0</v>
      </c>
      <c r="E259" s="84"/>
      <c r="F259" s="75" t="e">
        <f t="shared" si="3"/>
        <v>#DIV/0!</v>
      </c>
    </row>
    <row r="260" spans="1:6" ht="12.75">
      <c r="A260" s="11" t="s">
        <v>62</v>
      </c>
      <c r="B260" s="45"/>
      <c r="C260" s="96"/>
      <c r="D260" s="97">
        <v>64102.94999999999</v>
      </c>
      <c r="E260" s="97">
        <v>64102.94</v>
      </c>
      <c r="F260" s="78">
        <f t="shared" si="3"/>
        <v>99.99998440009394</v>
      </c>
    </row>
    <row r="261" spans="1:6" ht="12.75">
      <c r="A261" s="19" t="s">
        <v>291</v>
      </c>
      <c r="B261" s="47"/>
      <c r="C261" s="88">
        <f>C262+C278</f>
        <v>256495.47000000003</v>
      </c>
      <c r="D261" s="88">
        <f>D262+D278</f>
        <v>305584.91000000003</v>
      </c>
      <c r="E261" s="89">
        <f>E262+E278</f>
        <v>300197.06</v>
      </c>
      <c r="F261" s="123">
        <f t="shared" si="3"/>
        <v>98.2368730183699</v>
      </c>
    </row>
    <row r="262" spans="1:6" ht="12.75">
      <c r="A262" s="14" t="s">
        <v>35</v>
      </c>
      <c r="B262" s="46"/>
      <c r="C262" s="93">
        <f>SUM(C264:C277)</f>
        <v>253645.47000000003</v>
      </c>
      <c r="D262" s="93">
        <f>SUM(D264:D277)</f>
        <v>283174.13</v>
      </c>
      <c r="E262" s="94">
        <f>SUM(E264:E277)</f>
        <v>277786.27999999997</v>
      </c>
      <c r="F262" s="123">
        <f t="shared" si="3"/>
        <v>98.09733678708574</v>
      </c>
    </row>
    <row r="263" spans="1:6" ht="12.75">
      <c r="A263" s="10" t="s">
        <v>13</v>
      </c>
      <c r="B263" s="42"/>
      <c r="C263" s="85"/>
      <c r="D263" s="84"/>
      <c r="E263" s="84"/>
      <c r="F263" s="75"/>
    </row>
    <row r="264" spans="1:6" ht="12.75">
      <c r="A264" s="12" t="s">
        <v>59</v>
      </c>
      <c r="B264" s="42"/>
      <c r="C264" s="85">
        <v>203580.2</v>
      </c>
      <c r="D264" s="84">
        <v>216700.20000000004</v>
      </c>
      <c r="E264" s="84">
        <v>215700</v>
      </c>
      <c r="F264" s="75">
        <f t="shared" si="3"/>
        <v>99.5384406659523</v>
      </c>
    </row>
    <row r="265" spans="1:6" ht="12.75">
      <c r="A265" s="12" t="s">
        <v>37</v>
      </c>
      <c r="B265" s="42"/>
      <c r="C265" s="85">
        <v>31008.2</v>
      </c>
      <c r="D265" s="84">
        <v>41872.04</v>
      </c>
      <c r="E265" s="84">
        <f>37635.88+400</f>
        <v>38035.88</v>
      </c>
      <c r="F265" s="75">
        <f t="shared" si="3"/>
        <v>90.83837329158072</v>
      </c>
    </row>
    <row r="266" spans="1:6" ht="12.75">
      <c r="A266" s="12" t="s">
        <v>284</v>
      </c>
      <c r="B266" s="42"/>
      <c r="C266" s="85">
        <v>15375.07</v>
      </c>
      <c r="D266" s="84">
        <v>0</v>
      </c>
      <c r="E266" s="84"/>
      <c r="F266" s="76" t="s">
        <v>369</v>
      </c>
    </row>
    <row r="267" spans="1:6" ht="12.75">
      <c r="A267" s="12" t="s">
        <v>114</v>
      </c>
      <c r="B267" s="42"/>
      <c r="C267" s="85">
        <v>3482</v>
      </c>
      <c r="D267" s="84">
        <v>3593</v>
      </c>
      <c r="E267" s="84">
        <v>3593</v>
      </c>
      <c r="F267" s="75">
        <f t="shared" si="3"/>
        <v>100</v>
      </c>
    </row>
    <row r="268" spans="1:6" ht="12.75">
      <c r="A268" s="12" t="s">
        <v>375</v>
      </c>
      <c r="B268" s="42"/>
      <c r="C268" s="85"/>
      <c r="D268" s="84">
        <v>8209.6</v>
      </c>
      <c r="E268" s="84">
        <f>8381.17-400</f>
        <v>7981.17</v>
      </c>
      <c r="F268" s="75">
        <f t="shared" si="3"/>
        <v>97.21752582342623</v>
      </c>
    </row>
    <row r="269" spans="1:6" ht="12.75">
      <c r="A269" s="12" t="s">
        <v>73</v>
      </c>
      <c r="B269" s="42">
        <v>34070</v>
      </c>
      <c r="C269" s="85"/>
      <c r="D269" s="84">
        <v>1763.8600000000001</v>
      </c>
      <c r="E269" s="84">
        <v>1763.86</v>
      </c>
      <c r="F269" s="75">
        <f>E269/D269*100</f>
        <v>99.99999999999999</v>
      </c>
    </row>
    <row r="270" spans="1:6" ht="12.75">
      <c r="A270" s="12" t="s">
        <v>74</v>
      </c>
      <c r="B270" s="42">
        <v>34053</v>
      </c>
      <c r="C270" s="85"/>
      <c r="D270" s="84">
        <v>468</v>
      </c>
      <c r="E270" s="84">
        <v>468</v>
      </c>
      <c r="F270" s="75">
        <f>E270/D270*100</f>
        <v>100</v>
      </c>
    </row>
    <row r="271" spans="1:6" ht="12.75">
      <c r="A271" s="12" t="s">
        <v>332</v>
      </c>
      <c r="B271" s="42">
        <v>34017</v>
      </c>
      <c r="C271" s="85"/>
      <c r="D271" s="84">
        <v>168.29</v>
      </c>
      <c r="E271" s="84">
        <v>168.29</v>
      </c>
      <c r="F271" s="75">
        <f>E271/D271*100</f>
        <v>100</v>
      </c>
    </row>
    <row r="272" spans="1:6" ht="12.75">
      <c r="A272" s="12" t="s">
        <v>322</v>
      </c>
      <c r="B272" s="42">
        <v>34019</v>
      </c>
      <c r="C272" s="85"/>
      <c r="D272" s="84">
        <v>13.130000000000003</v>
      </c>
      <c r="E272" s="84">
        <v>13.13</v>
      </c>
      <c r="F272" s="75">
        <f>E272/D272*100</f>
        <v>99.99999999999999</v>
      </c>
    </row>
    <row r="273" spans="1:6" ht="12.75">
      <c r="A273" s="12" t="s">
        <v>376</v>
      </c>
      <c r="B273" s="42">
        <v>34021</v>
      </c>
      <c r="C273" s="85"/>
      <c r="D273" s="84">
        <v>222</v>
      </c>
      <c r="E273" s="84">
        <v>222</v>
      </c>
      <c r="F273" s="75">
        <f>E273/D273*100</f>
        <v>100</v>
      </c>
    </row>
    <row r="274" spans="1:6" ht="12.75">
      <c r="A274" s="12" t="s">
        <v>323</v>
      </c>
      <c r="B274" s="42">
        <v>34026</v>
      </c>
      <c r="C274" s="85"/>
      <c r="D274" s="84">
        <v>287.93</v>
      </c>
      <c r="E274" s="84">
        <v>287.93</v>
      </c>
      <c r="F274" s="75">
        <f aca="true" t="shared" si="4" ref="F274:F332">E274/D274*100</f>
        <v>100</v>
      </c>
    </row>
    <row r="275" spans="1:6" ht="12.75">
      <c r="A275" s="12" t="s">
        <v>340</v>
      </c>
      <c r="B275" s="42">
        <v>34031</v>
      </c>
      <c r="C275" s="85"/>
      <c r="D275" s="84">
        <v>590.25</v>
      </c>
      <c r="E275" s="84">
        <v>590.25</v>
      </c>
      <c r="F275" s="75">
        <f t="shared" si="4"/>
        <v>100</v>
      </c>
    </row>
    <row r="276" spans="1:6" ht="12.75">
      <c r="A276" s="12" t="s">
        <v>242</v>
      </c>
      <c r="B276" s="42"/>
      <c r="C276" s="85"/>
      <c r="D276" s="84">
        <v>5795</v>
      </c>
      <c r="E276" s="84">
        <v>5795</v>
      </c>
      <c r="F276" s="75">
        <f t="shared" si="4"/>
        <v>100</v>
      </c>
    </row>
    <row r="277" spans="1:6" ht="12.75">
      <c r="A277" s="12" t="s">
        <v>62</v>
      </c>
      <c r="B277" s="42"/>
      <c r="C277" s="85">
        <v>200</v>
      </c>
      <c r="D277" s="84">
        <v>3490.83</v>
      </c>
      <c r="E277" s="84">
        <v>3167.77</v>
      </c>
      <c r="F277" s="75">
        <f t="shared" si="4"/>
        <v>90.74546741032935</v>
      </c>
    </row>
    <row r="278" spans="1:6" ht="12.75">
      <c r="A278" s="14" t="s">
        <v>40</v>
      </c>
      <c r="B278" s="46"/>
      <c r="C278" s="93">
        <f>SUM(C280:C285)</f>
        <v>2850</v>
      </c>
      <c r="D278" s="93">
        <f>SUM(D280:D285)</f>
        <v>22410.780000000002</v>
      </c>
      <c r="E278" s="94">
        <f>SUM(E280:E285)</f>
        <v>22410.780000000002</v>
      </c>
      <c r="F278" s="123">
        <f t="shared" si="4"/>
        <v>100</v>
      </c>
    </row>
    <row r="279" spans="1:6" ht="12.75">
      <c r="A279" s="10" t="s">
        <v>13</v>
      </c>
      <c r="B279" s="42"/>
      <c r="C279" s="85"/>
      <c r="D279" s="84"/>
      <c r="E279" s="84"/>
      <c r="F279" s="75"/>
    </row>
    <row r="280" spans="1:6" ht="12.75">
      <c r="A280" s="12" t="s">
        <v>74</v>
      </c>
      <c r="B280" s="42">
        <v>34544</v>
      </c>
      <c r="C280" s="85"/>
      <c r="D280" s="84">
        <v>122</v>
      </c>
      <c r="E280" s="84">
        <v>122</v>
      </c>
      <c r="F280" s="75">
        <f t="shared" si="4"/>
        <v>100</v>
      </c>
    </row>
    <row r="281" spans="1:6" ht="12.75">
      <c r="A281" s="12" t="s">
        <v>359</v>
      </c>
      <c r="B281" s="42">
        <v>34502</v>
      </c>
      <c r="C281" s="85"/>
      <c r="D281" s="84">
        <v>3752.4</v>
      </c>
      <c r="E281" s="84">
        <v>3752.4</v>
      </c>
      <c r="F281" s="75">
        <f t="shared" si="4"/>
        <v>100</v>
      </c>
    </row>
    <row r="282" spans="1:6" ht="12.75">
      <c r="A282" s="12" t="s">
        <v>340</v>
      </c>
      <c r="B282" s="42" t="s">
        <v>365</v>
      </c>
      <c r="C282" s="85"/>
      <c r="D282" s="84">
        <v>1587.03</v>
      </c>
      <c r="E282" s="84">
        <v>1587.03</v>
      </c>
      <c r="F282" s="75">
        <f t="shared" si="4"/>
        <v>100</v>
      </c>
    </row>
    <row r="283" spans="1:6" ht="12.75">
      <c r="A283" s="12" t="s">
        <v>69</v>
      </c>
      <c r="B283" s="42"/>
      <c r="C283" s="85">
        <v>2850</v>
      </c>
      <c r="D283" s="84">
        <v>16106.45</v>
      </c>
      <c r="E283" s="84">
        <v>16106.45</v>
      </c>
      <c r="F283" s="75">
        <f t="shared" si="4"/>
        <v>100</v>
      </c>
    </row>
    <row r="284" spans="1:6" ht="12.75">
      <c r="A284" s="18" t="s">
        <v>41</v>
      </c>
      <c r="B284" s="45"/>
      <c r="C284" s="96"/>
      <c r="D284" s="97">
        <v>842.9</v>
      </c>
      <c r="E284" s="97">
        <v>842.9</v>
      </c>
      <c r="F284" s="78">
        <f t="shared" si="4"/>
        <v>100</v>
      </c>
    </row>
    <row r="285" spans="1:6" ht="12.75" hidden="1">
      <c r="A285" s="18" t="s">
        <v>62</v>
      </c>
      <c r="B285" s="45"/>
      <c r="C285" s="96"/>
      <c r="D285" s="97">
        <v>0</v>
      </c>
      <c r="E285" s="84"/>
      <c r="F285" s="75" t="e">
        <f t="shared" si="4"/>
        <v>#DIV/0!</v>
      </c>
    </row>
    <row r="286" spans="1:8" ht="12.75">
      <c r="A286" s="5" t="s">
        <v>248</v>
      </c>
      <c r="B286" s="46"/>
      <c r="C286" s="101">
        <f>C287+C290</f>
        <v>1365.7</v>
      </c>
      <c r="D286" s="101">
        <f>D287+D290</f>
        <v>1560.7</v>
      </c>
      <c r="E286" s="102">
        <f>E287+E290</f>
        <v>461.89</v>
      </c>
      <c r="F286" s="123">
        <f t="shared" si="4"/>
        <v>29.595053501633878</v>
      </c>
      <c r="H286" s="58"/>
    </row>
    <row r="287" spans="1:6" ht="12.75">
      <c r="A287" s="14" t="s">
        <v>35</v>
      </c>
      <c r="B287" s="46"/>
      <c r="C287" s="93">
        <f>SUM(C289:C289)</f>
        <v>1365.7</v>
      </c>
      <c r="D287" s="93">
        <f>SUM(D289:D289)</f>
        <v>1560.7</v>
      </c>
      <c r="E287" s="94">
        <f>SUM(E289:E289)</f>
        <v>461.89</v>
      </c>
      <c r="F287" s="123">
        <f t="shared" si="4"/>
        <v>29.595053501633878</v>
      </c>
    </row>
    <row r="288" spans="1:6" ht="12.75">
      <c r="A288" s="10" t="s">
        <v>13</v>
      </c>
      <c r="B288" s="42"/>
      <c r="C288" s="85"/>
      <c r="D288" s="84"/>
      <c r="E288" s="84"/>
      <c r="F288" s="74"/>
    </row>
    <row r="289" spans="1:6" ht="13.5" thickBot="1">
      <c r="A289" s="130" t="s">
        <v>37</v>
      </c>
      <c r="B289" s="128"/>
      <c r="C289" s="129">
        <v>1365.7</v>
      </c>
      <c r="D289" s="100">
        <v>1560.7</v>
      </c>
      <c r="E289" s="100">
        <v>461.89</v>
      </c>
      <c r="F289" s="81">
        <f t="shared" si="4"/>
        <v>29.595053501633878</v>
      </c>
    </row>
    <row r="290" spans="1:6" ht="12.75" hidden="1">
      <c r="A290" s="14" t="s">
        <v>40</v>
      </c>
      <c r="B290" s="46"/>
      <c r="C290" s="93">
        <f>C292</f>
        <v>0</v>
      </c>
      <c r="D290" s="94">
        <v>0</v>
      </c>
      <c r="E290" s="84"/>
      <c r="F290" s="75"/>
    </row>
    <row r="291" spans="1:6" ht="12.75" hidden="1">
      <c r="A291" s="10" t="s">
        <v>13</v>
      </c>
      <c r="B291" s="42"/>
      <c r="C291" s="85"/>
      <c r="D291" s="84"/>
      <c r="E291" s="84"/>
      <c r="F291" s="75" t="e">
        <f t="shared" si="4"/>
        <v>#DIV/0!</v>
      </c>
    </row>
    <row r="292" spans="1:6" ht="12.75" hidden="1">
      <c r="A292" s="18" t="s">
        <v>41</v>
      </c>
      <c r="B292" s="45"/>
      <c r="C292" s="96"/>
      <c r="D292" s="84">
        <v>0</v>
      </c>
      <c r="E292" s="84"/>
      <c r="F292" s="75" t="e">
        <f t="shared" si="4"/>
        <v>#DIV/0!</v>
      </c>
    </row>
    <row r="293" spans="1:6" ht="12.75">
      <c r="A293" s="5" t="s">
        <v>34</v>
      </c>
      <c r="B293" s="44"/>
      <c r="C293" s="83">
        <f>C294+C307</f>
        <v>62729.03999999999</v>
      </c>
      <c r="D293" s="83">
        <f>D294+D307</f>
        <v>89264.04999999999</v>
      </c>
      <c r="E293" s="86">
        <f>E294+E307</f>
        <v>54307.86</v>
      </c>
      <c r="F293" s="123">
        <f t="shared" si="4"/>
        <v>60.83956531212734</v>
      </c>
    </row>
    <row r="294" spans="1:6" ht="12.75">
      <c r="A294" s="14" t="s">
        <v>35</v>
      </c>
      <c r="B294" s="44"/>
      <c r="C294" s="93">
        <f>SUM(C296:C306)</f>
        <v>61929.03999999999</v>
      </c>
      <c r="D294" s="93">
        <f>SUM(D296:D306)</f>
        <v>86844.04999999999</v>
      </c>
      <c r="E294" s="94">
        <f>SUM(E296:E306)</f>
        <v>52805.42</v>
      </c>
      <c r="F294" s="123">
        <f t="shared" si="4"/>
        <v>60.80487955133369</v>
      </c>
    </row>
    <row r="295" spans="1:6" ht="12.75">
      <c r="A295" s="10" t="s">
        <v>13</v>
      </c>
      <c r="B295" s="31"/>
      <c r="C295" s="85"/>
      <c r="D295" s="84"/>
      <c r="E295" s="84"/>
      <c r="F295" s="75"/>
    </row>
    <row r="296" spans="1:6" ht="12.75">
      <c r="A296" s="8" t="s">
        <v>118</v>
      </c>
      <c r="B296" s="42"/>
      <c r="C296" s="85">
        <v>28272.67</v>
      </c>
      <c r="D296" s="84">
        <v>28272.67</v>
      </c>
      <c r="E296" s="84">
        <v>21151.06</v>
      </c>
      <c r="F296" s="75">
        <f t="shared" si="4"/>
        <v>74.81097469747286</v>
      </c>
    </row>
    <row r="297" spans="1:6" ht="12.75">
      <c r="A297" s="8" t="s">
        <v>36</v>
      </c>
      <c r="B297" s="42"/>
      <c r="C297" s="85">
        <v>7192.59</v>
      </c>
      <c r="D297" s="84">
        <v>7192.59</v>
      </c>
      <c r="E297" s="84">
        <v>5000.73</v>
      </c>
      <c r="F297" s="75">
        <f t="shared" si="4"/>
        <v>69.52613731632137</v>
      </c>
    </row>
    <row r="298" spans="1:6" ht="12.75">
      <c r="A298" s="8" t="s">
        <v>219</v>
      </c>
      <c r="B298" s="42"/>
      <c r="C298" s="85">
        <v>1450</v>
      </c>
      <c r="D298" s="84">
        <v>1450</v>
      </c>
      <c r="E298" s="84">
        <v>890.65</v>
      </c>
      <c r="F298" s="75">
        <f t="shared" si="4"/>
        <v>61.42413793103449</v>
      </c>
    </row>
    <row r="299" spans="1:6" ht="12.75">
      <c r="A299" s="8" t="s">
        <v>37</v>
      </c>
      <c r="B299" s="42"/>
      <c r="C299" s="85">
        <v>15713.78</v>
      </c>
      <c r="D299" s="84">
        <v>15958.79</v>
      </c>
      <c r="E299" s="84">
        <v>9864.28</v>
      </c>
      <c r="F299" s="75">
        <f t="shared" si="4"/>
        <v>61.810951832814396</v>
      </c>
    </row>
    <row r="300" spans="1:6" ht="12.75" hidden="1">
      <c r="A300" s="8" t="s">
        <v>62</v>
      </c>
      <c r="B300" s="42"/>
      <c r="C300" s="85"/>
      <c r="D300" s="84">
        <v>0</v>
      </c>
      <c r="E300" s="84"/>
      <c r="F300" s="75" t="e">
        <f t="shared" si="4"/>
        <v>#DIV/0!</v>
      </c>
    </row>
    <row r="301" spans="1:6" ht="12.75">
      <c r="A301" s="8" t="s">
        <v>38</v>
      </c>
      <c r="B301" s="42"/>
      <c r="C301" s="85">
        <v>500</v>
      </c>
      <c r="D301" s="84">
        <v>500</v>
      </c>
      <c r="E301" s="84"/>
      <c r="F301" s="75">
        <f t="shared" si="4"/>
        <v>0</v>
      </c>
    </row>
    <row r="302" spans="1:6" ht="12.75">
      <c r="A302" s="8" t="s">
        <v>287</v>
      </c>
      <c r="B302" s="42">
        <v>98032</v>
      </c>
      <c r="C302" s="85"/>
      <c r="D302" s="84">
        <v>10000</v>
      </c>
      <c r="E302" s="84">
        <v>2447.52</v>
      </c>
      <c r="F302" s="75">
        <f t="shared" si="4"/>
        <v>24.4752</v>
      </c>
    </row>
    <row r="303" spans="1:6" ht="12.75">
      <c r="A303" s="8" t="s">
        <v>283</v>
      </c>
      <c r="B303" s="42"/>
      <c r="C303" s="85"/>
      <c r="D303" s="84">
        <v>5000</v>
      </c>
      <c r="E303" s="84">
        <v>984.92</v>
      </c>
      <c r="F303" s="75">
        <f t="shared" si="4"/>
        <v>19.6984</v>
      </c>
    </row>
    <row r="304" spans="1:6" ht="12.75">
      <c r="A304" s="8" t="s">
        <v>220</v>
      </c>
      <c r="B304" s="42">
        <v>1260</v>
      </c>
      <c r="C304" s="85">
        <v>8200</v>
      </c>
      <c r="D304" s="84">
        <v>16400</v>
      </c>
      <c r="E304" s="84">
        <v>11328.76</v>
      </c>
      <c r="F304" s="75">
        <f t="shared" si="4"/>
        <v>69.07780487804878</v>
      </c>
    </row>
    <row r="305" spans="1:6" ht="12.75">
      <c r="A305" s="8" t="s">
        <v>221</v>
      </c>
      <c r="B305" s="42">
        <v>1102</v>
      </c>
      <c r="C305" s="85">
        <v>600</v>
      </c>
      <c r="D305" s="84">
        <v>2070</v>
      </c>
      <c r="E305" s="84">
        <v>1137.5</v>
      </c>
      <c r="F305" s="75">
        <f t="shared" si="4"/>
        <v>54.95169082125604</v>
      </c>
    </row>
    <row r="306" spans="1:6" ht="12.75" hidden="1">
      <c r="A306" s="8" t="s">
        <v>39</v>
      </c>
      <c r="B306" s="42"/>
      <c r="C306" s="85"/>
      <c r="D306" s="84">
        <v>0</v>
      </c>
      <c r="E306" s="84"/>
      <c r="F306" s="75" t="e">
        <f t="shared" si="4"/>
        <v>#DIV/0!</v>
      </c>
    </row>
    <row r="307" spans="1:6" ht="12.75">
      <c r="A307" s="15" t="s">
        <v>40</v>
      </c>
      <c r="B307" s="46"/>
      <c r="C307" s="95">
        <f>SUM(C309:C313)</f>
        <v>800</v>
      </c>
      <c r="D307" s="95">
        <f>SUM(D309:D313)</f>
        <v>2420</v>
      </c>
      <c r="E307" s="98">
        <f>SUM(E309:E313)</f>
        <v>1502.44</v>
      </c>
      <c r="F307" s="123">
        <f t="shared" si="4"/>
        <v>62.08429752066116</v>
      </c>
    </row>
    <row r="308" spans="1:6" ht="12.75">
      <c r="A308" s="6" t="s">
        <v>13</v>
      </c>
      <c r="B308" s="42"/>
      <c r="C308" s="88"/>
      <c r="D308" s="84"/>
      <c r="E308" s="84"/>
      <c r="F308" s="77"/>
    </row>
    <row r="309" spans="1:6" ht="12.75" hidden="1">
      <c r="A309" s="8" t="s">
        <v>136</v>
      </c>
      <c r="B309" s="42"/>
      <c r="C309" s="85"/>
      <c r="D309" s="84">
        <v>0</v>
      </c>
      <c r="E309" s="84"/>
      <c r="F309" s="75"/>
    </row>
    <row r="310" spans="1:6" ht="12.75">
      <c r="A310" s="8" t="s">
        <v>220</v>
      </c>
      <c r="B310" s="42"/>
      <c r="C310" s="85">
        <v>800</v>
      </c>
      <c r="D310" s="84">
        <v>1490</v>
      </c>
      <c r="E310" s="84">
        <v>1165.39</v>
      </c>
      <c r="F310" s="75">
        <f t="shared" si="4"/>
        <v>78.21409395973154</v>
      </c>
    </row>
    <row r="311" spans="1:6" ht="12.75">
      <c r="A311" s="8" t="s">
        <v>221</v>
      </c>
      <c r="B311" s="42"/>
      <c r="C311" s="85"/>
      <c r="D311" s="84">
        <v>130</v>
      </c>
      <c r="E311" s="84">
        <v>130</v>
      </c>
      <c r="F311" s="75">
        <f t="shared" si="4"/>
        <v>100</v>
      </c>
    </row>
    <row r="312" spans="1:6" ht="12.75" hidden="1">
      <c r="A312" s="8" t="s">
        <v>39</v>
      </c>
      <c r="B312" s="42"/>
      <c r="C312" s="85"/>
      <c r="D312" s="84">
        <v>0</v>
      </c>
      <c r="E312" s="84"/>
      <c r="F312" s="75" t="e">
        <f t="shared" si="4"/>
        <v>#DIV/0!</v>
      </c>
    </row>
    <row r="313" spans="1:6" ht="12.75">
      <c r="A313" s="11" t="s">
        <v>41</v>
      </c>
      <c r="B313" s="45"/>
      <c r="C313" s="96"/>
      <c r="D313" s="97">
        <v>800</v>
      </c>
      <c r="E313" s="97">
        <v>207.05</v>
      </c>
      <c r="F313" s="78">
        <f t="shared" si="4"/>
        <v>25.88125</v>
      </c>
    </row>
    <row r="314" spans="1:6" ht="12.75">
      <c r="A314" s="5" t="s">
        <v>224</v>
      </c>
      <c r="B314" s="46"/>
      <c r="C314" s="83">
        <f>C315+C334</f>
        <v>457700.91</v>
      </c>
      <c r="D314" s="83">
        <f>D315+D334</f>
        <v>489062.69</v>
      </c>
      <c r="E314" s="86">
        <f>E315+E334</f>
        <v>448431.26</v>
      </c>
      <c r="F314" s="123">
        <f t="shared" si="4"/>
        <v>91.6919792020937</v>
      </c>
    </row>
    <row r="315" spans="1:6" ht="12.75">
      <c r="A315" s="14" t="s">
        <v>35</v>
      </c>
      <c r="B315" s="46"/>
      <c r="C315" s="93">
        <f>SUM(C317:C333)</f>
        <v>457700.91</v>
      </c>
      <c r="D315" s="93">
        <f>SUM(D317:D333)</f>
        <v>489062.69</v>
      </c>
      <c r="E315" s="94">
        <f>SUM(E317:E333)</f>
        <v>448431.26</v>
      </c>
      <c r="F315" s="123">
        <f t="shared" si="4"/>
        <v>91.6919792020937</v>
      </c>
    </row>
    <row r="316" spans="1:6" ht="12.75">
      <c r="A316" s="10" t="s">
        <v>13</v>
      </c>
      <c r="B316" s="42"/>
      <c r="C316" s="85"/>
      <c r="D316" s="84"/>
      <c r="E316" s="84"/>
      <c r="F316" s="75"/>
    </row>
    <row r="317" spans="1:6" ht="12.75">
      <c r="A317" s="17" t="s">
        <v>119</v>
      </c>
      <c r="B317" s="42"/>
      <c r="C317" s="85">
        <v>245389.18</v>
      </c>
      <c r="D317" s="84">
        <v>256392.96</v>
      </c>
      <c r="E317" s="84">
        <v>247180.84</v>
      </c>
      <c r="F317" s="75">
        <f t="shared" si="4"/>
        <v>96.40703083267185</v>
      </c>
    </row>
    <row r="318" spans="1:6" ht="12.75">
      <c r="A318" s="8" t="s">
        <v>36</v>
      </c>
      <c r="B318" s="42"/>
      <c r="C318" s="85">
        <v>83616.7</v>
      </c>
      <c r="D318" s="84">
        <v>85552.09999999999</v>
      </c>
      <c r="E318" s="84">
        <v>84201.53</v>
      </c>
      <c r="F318" s="75">
        <f t="shared" si="4"/>
        <v>98.42134792716953</v>
      </c>
    </row>
    <row r="319" spans="1:6" ht="12.75">
      <c r="A319" s="8" t="s">
        <v>219</v>
      </c>
      <c r="B319" s="42"/>
      <c r="C319" s="85">
        <v>200</v>
      </c>
      <c r="D319" s="84">
        <v>200</v>
      </c>
      <c r="E319" s="84">
        <v>139.28</v>
      </c>
      <c r="F319" s="75">
        <f t="shared" si="4"/>
        <v>69.64</v>
      </c>
    </row>
    <row r="320" spans="1:6" ht="12.75">
      <c r="A320" s="8" t="s">
        <v>37</v>
      </c>
      <c r="B320" s="42"/>
      <c r="C320" s="85">
        <v>64328.3</v>
      </c>
      <c r="D320" s="84">
        <v>78531.02</v>
      </c>
      <c r="E320" s="84">
        <v>50685.83</v>
      </c>
      <c r="F320" s="75">
        <f t="shared" si="4"/>
        <v>64.54243176772694</v>
      </c>
    </row>
    <row r="321" spans="1:6" ht="12.75">
      <c r="A321" s="8" t="s">
        <v>42</v>
      </c>
      <c r="B321" s="42">
        <v>1115</v>
      </c>
      <c r="C321" s="85">
        <v>350</v>
      </c>
      <c r="D321" s="84">
        <v>469.51</v>
      </c>
      <c r="E321" s="84">
        <v>280.55</v>
      </c>
      <c r="F321" s="75">
        <f t="shared" si="4"/>
        <v>59.75378586185598</v>
      </c>
    </row>
    <row r="322" spans="1:6" ht="12.75" hidden="1">
      <c r="A322" s="8" t="s">
        <v>43</v>
      </c>
      <c r="B322" s="42"/>
      <c r="C322" s="85"/>
      <c r="D322" s="84">
        <v>0</v>
      </c>
      <c r="E322" s="84"/>
      <c r="F322" s="75" t="e">
        <f t="shared" si="4"/>
        <v>#DIV/0!</v>
      </c>
    </row>
    <row r="323" spans="1:6" ht="12.75">
      <c r="A323" s="8" t="s">
        <v>44</v>
      </c>
      <c r="B323" s="42">
        <v>51</v>
      </c>
      <c r="C323" s="85">
        <v>63816.73</v>
      </c>
      <c r="D323" s="84">
        <v>64849.090000000004</v>
      </c>
      <c r="E323" s="84">
        <v>63640.63</v>
      </c>
      <c r="F323" s="75">
        <f t="shared" si="4"/>
        <v>98.13650430561168</v>
      </c>
    </row>
    <row r="324" spans="1:6" ht="12.75" hidden="1">
      <c r="A324" s="8" t="s">
        <v>61</v>
      </c>
      <c r="B324" s="42"/>
      <c r="C324" s="85"/>
      <c r="D324" s="84">
        <v>0</v>
      </c>
      <c r="E324" s="84"/>
      <c r="F324" s="75" t="e">
        <f t="shared" si="4"/>
        <v>#DIV/0!</v>
      </c>
    </row>
    <row r="325" spans="1:6" ht="12.75">
      <c r="A325" s="8" t="s">
        <v>317</v>
      </c>
      <c r="B325" s="42"/>
      <c r="C325" s="85"/>
      <c r="D325" s="84">
        <v>1074.6</v>
      </c>
      <c r="E325" s="84">
        <v>1074.6</v>
      </c>
      <c r="F325" s="75">
        <f t="shared" si="4"/>
        <v>100</v>
      </c>
    </row>
    <row r="326" spans="1:6" ht="13.5" customHeight="1" hidden="1">
      <c r="A326" s="8" t="s">
        <v>45</v>
      </c>
      <c r="B326" s="42"/>
      <c r="C326" s="85"/>
      <c r="D326" s="84">
        <v>0</v>
      </c>
      <c r="E326" s="84"/>
      <c r="F326" s="75" t="e">
        <f t="shared" si="4"/>
        <v>#DIV/0!</v>
      </c>
    </row>
    <row r="327" spans="1:6" ht="12.75" hidden="1">
      <c r="A327" s="8" t="s">
        <v>227</v>
      </c>
      <c r="B327" s="42">
        <v>98008</v>
      </c>
      <c r="C327" s="85"/>
      <c r="D327" s="84">
        <v>0</v>
      </c>
      <c r="E327" s="84"/>
      <c r="F327" s="75" t="e">
        <f t="shared" si="4"/>
        <v>#DIV/0!</v>
      </c>
    </row>
    <row r="328" spans="1:6" ht="12.75">
      <c r="A328" s="8" t="s">
        <v>348</v>
      </c>
      <c r="B328" s="42">
        <v>98071</v>
      </c>
      <c r="C328" s="85"/>
      <c r="D328" s="84">
        <v>1000</v>
      </c>
      <c r="E328" s="84">
        <v>265.14</v>
      </c>
      <c r="F328" s="75">
        <f t="shared" si="4"/>
        <v>26.514</v>
      </c>
    </row>
    <row r="329" spans="1:6" ht="12.75">
      <c r="A329" s="8" t="s">
        <v>46</v>
      </c>
      <c r="B329" s="42">
        <v>98074</v>
      </c>
      <c r="C329" s="85"/>
      <c r="D329" s="84">
        <v>15</v>
      </c>
      <c r="E329" s="84"/>
      <c r="F329" s="75">
        <f t="shared" si="4"/>
        <v>0</v>
      </c>
    </row>
    <row r="330" spans="1:6" ht="12.75" hidden="1">
      <c r="A330" s="8" t="s">
        <v>47</v>
      </c>
      <c r="B330" s="42"/>
      <c r="C330" s="85"/>
      <c r="D330" s="84">
        <v>0</v>
      </c>
      <c r="E330" s="84"/>
      <c r="F330" s="75" t="e">
        <f t="shared" si="4"/>
        <v>#DIV/0!</v>
      </c>
    </row>
    <row r="331" spans="1:6" ht="12.75">
      <c r="A331" s="8" t="s">
        <v>318</v>
      </c>
      <c r="B331" s="42">
        <v>13014</v>
      </c>
      <c r="C331" s="85"/>
      <c r="D331" s="84">
        <v>217.5</v>
      </c>
      <c r="E331" s="84">
        <v>213.45</v>
      </c>
      <c r="F331" s="75">
        <f t="shared" si="4"/>
        <v>98.13793103448275</v>
      </c>
    </row>
    <row r="332" spans="1:6" ht="12.75">
      <c r="A332" s="8" t="s">
        <v>333</v>
      </c>
      <c r="B332" s="42">
        <v>13019</v>
      </c>
      <c r="C332" s="85"/>
      <c r="D332" s="84">
        <v>260.90999999999997</v>
      </c>
      <c r="E332" s="84">
        <v>260.91</v>
      </c>
      <c r="F332" s="75">
        <f t="shared" si="4"/>
        <v>100.00000000000003</v>
      </c>
    </row>
    <row r="333" spans="1:6" ht="12.75">
      <c r="A333" s="11" t="s">
        <v>48</v>
      </c>
      <c r="B333" s="45">
        <v>4001</v>
      </c>
      <c r="C333" s="96"/>
      <c r="D333" s="97">
        <v>500</v>
      </c>
      <c r="E333" s="97">
        <v>488.5</v>
      </c>
      <c r="F333" s="78">
        <f>E333/D333*100</f>
        <v>97.7</v>
      </c>
    </row>
    <row r="334" spans="1:6" ht="12.75" hidden="1">
      <c r="A334" s="14" t="s">
        <v>40</v>
      </c>
      <c r="B334" s="46"/>
      <c r="C334" s="93">
        <f>C337+C336</f>
        <v>0</v>
      </c>
      <c r="D334" s="94">
        <v>0</v>
      </c>
      <c r="E334" s="84"/>
      <c r="F334" s="75" t="e">
        <f aca="true" t="shared" si="5" ref="F334:F396">E334/D334*100</f>
        <v>#DIV/0!</v>
      </c>
    </row>
    <row r="335" spans="1:6" ht="12.75" hidden="1">
      <c r="A335" s="10" t="s">
        <v>13</v>
      </c>
      <c r="B335" s="42"/>
      <c r="C335" s="85"/>
      <c r="D335" s="84"/>
      <c r="E335" s="84"/>
      <c r="F335" s="75" t="e">
        <f t="shared" si="5"/>
        <v>#DIV/0!</v>
      </c>
    </row>
    <row r="336" spans="1:6" ht="12.75" hidden="1">
      <c r="A336" s="7" t="s">
        <v>41</v>
      </c>
      <c r="B336" s="42"/>
      <c r="C336" s="85"/>
      <c r="D336" s="84">
        <v>0</v>
      </c>
      <c r="E336" s="84"/>
      <c r="F336" s="75" t="e">
        <f t="shared" si="5"/>
        <v>#DIV/0!</v>
      </c>
    </row>
    <row r="337" spans="1:6" ht="12.75" hidden="1">
      <c r="A337" s="11" t="s">
        <v>62</v>
      </c>
      <c r="B337" s="45"/>
      <c r="C337" s="96"/>
      <c r="D337" s="97">
        <v>0</v>
      </c>
      <c r="E337" s="84"/>
      <c r="F337" s="75" t="e">
        <f t="shared" si="5"/>
        <v>#DIV/0!</v>
      </c>
    </row>
    <row r="338" spans="1:6" ht="12.75">
      <c r="A338" s="19" t="s">
        <v>144</v>
      </c>
      <c r="B338" s="47"/>
      <c r="C338" s="83">
        <f>C339+C364</f>
        <v>507908.87</v>
      </c>
      <c r="D338" s="83">
        <f>D339+D364</f>
        <v>3242499.16</v>
      </c>
      <c r="E338" s="86">
        <f>E339+E364</f>
        <v>1843859.9699999997</v>
      </c>
      <c r="F338" s="123">
        <f t="shared" si="5"/>
        <v>56.8653954562628</v>
      </c>
    </row>
    <row r="339" spans="1:6" ht="12.75">
      <c r="A339" s="14" t="s">
        <v>35</v>
      </c>
      <c r="B339" s="46"/>
      <c r="C339" s="93">
        <f>SUM(C341:C352)</f>
        <v>63234.28</v>
      </c>
      <c r="D339" s="93">
        <f>SUM(D341:D352)</f>
        <v>198905.09</v>
      </c>
      <c r="E339" s="94">
        <f>SUM(E341:E352)</f>
        <v>146257.18</v>
      </c>
      <c r="F339" s="123">
        <f t="shared" si="5"/>
        <v>73.53113990195021</v>
      </c>
    </row>
    <row r="340" spans="1:6" ht="12.75">
      <c r="A340" s="10" t="s">
        <v>13</v>
      </c>
      <c r="B340" s="42"/>
      <c r="C340" s="93"/>
      <c r="D340" s="84"/>
      <c r="E340" s="84"/>
      <c r="F340" s="77"/>
    </row>
    <row r="341" spans="1:6" ht="12.75">
      <c r="A341" s="12" t="s">
        <v>37</v>
      </c>
      <c r="B341" s="42"/>
      <c r="C341" s="85">
        <v>6645.87</v>
      </c>
      <c r="D341" s="84">
        <v>10228.609999999999</v>
      </c>
      <c r="E341" s="84">
        <v>663.08</v>
      </c>
      <c r="F341" s="75">
        <f t="shared" si="5"/>
        <v>6.482601252760641</v>
      </c>
    </row>
    <row r="342" spans="1:6" ht="12.75">
      <c r="A342" s="12" t="s">
        <v>150</v>
      </c>
      <c r="B342" s="42">
        <v>1080</v>
      </c>
      <c r="C342" s="85"/>
      <c r="D342" s="84">
        <v>1246.76</v>
      </c>
      <c r="E342" s="84"/>
      <c r="F342" s="75">
        <f t="shared" si="5"/>
        <v>0</v>
      </c>
    </row>
    <row r="343" spans="1:6" ht="12.75">
      <c r="A343" s="12" t="s">
        <v>151</v>
      </c>
      <c r="B343" s="64">
        <v>1081.1202</v>
      </c>
      <c r="C343" s="85">
        <v>1850</v>
      </c>
      <c r="D343" s="84">
        <v>2073.01</v>
      </c>
      <c r="E343" s="84">
        <v>1844.88</v>
      </c>
      <c r="F343" s="75">
        <f t="shared" si="5"/>
        <v>88.9952291595313</v>
      </c>
    </row>
    <row r="344" spans="1:6" ht="12.75">
      <c r="A344" s="43" t="s">
        <v>65</v>
      </c>
      <c r="B344" s="42"/>
      <c r="C344" s="85">
        <v>150</v>
      </c>
      <c r="D344" s="84">
        <v>150</v>
      </c>
      <c r="E344" s="84"/>
      <c r="F344" s="75">
        <f t="shared" si="5"/>
        <v>0</v>
      </c>
    </row>
    <row r="345" spans="1:6" ht="12.75">
      <c r="A345" s="8" t="s">
        <v>157</v>
      </c>
      <c r="B345" s="42"/>
      <c r="C345" s="85">
        <v>35554.41</v>
      </c>
      <c r="D345" s="84">
        <v>41546.3</v>
      </c>
      <c r="E345" s="84">
        <v>41546.3</v>
      </c>
      <c r="F345" s="75">
        <f t="shared" si="5"/>
        <v>100</v>
      </c>
    </row>
    <row r="346" spans="1:6" ht="12.75">
      <c r="A346" s="12" t="s">
        <v>206</v>
      </c>
      <c r="B346" s="42"/>
      <c r="C346" s="85"/>
      <c r="D346" s="84">
        <v>51824.19</v>
      </c>
      <c r="E346" s="84">
        <v>46824.55</v>
      </c>
      <c r="F346" s="75">
        <f t="shared" si="5"/>
        <v>90.35269050997228</v>
      </c>
    </row>
    <row r="347" spans="1:6" ht="12.75" hidden="1">
      <c r="A347" s="8" t="s">
        <v>172</v>
      </c>
      <c r="B347" s="61">
        <v>212163</v>
      </c>
      <c r="C347" s="85"/>
      <c r="D347" s="84">
        <v>0</v>
      </c>
      <c r="E347" s="84"/>
      <c r="F347" s="75" t="e">
        <f t="shared" si="5"/>
        <v>#DIV/0!</v>
      </c>
    </row>
    <row r="348" spans="1:6" ht="12.75">
      <c r="A348" s="12" t="s">
        <v>147</v>
      </c>
      <c r="B348" s="61">
        <v>212162</v>
      </c>
      <c r="C348" s="85"/>
      <c r="D348" s="84">
        <v>4.84</v>
      </c>
      <c r="E348" s="84">
        <v>4.84</v>
      </c>
      <c r="F348" s="75">
        <f t="shared" si="5"/>
        <v>100</v>
      </c>
    </row>
    <row r="349" spans="1:6" ht="12.75">
      <c r="A349" s="12" t="s">
        <v>281</v>
      </c>
      <c r="B349" s="61"/>
      <c r="C349" s="85"/>
      <c r="D349" s="84">
        <v>2821.82</v>
      </c>
      <c r="E349" s="84">
        <v>2821.82</v>
      </c>
      <c r="F349" s="75">
        <f t="shared" si="5"/>
        <v>100</v>
      </c>
    </row>
    <row r="350" spans="1:6" ht="12.75">
      <c r="A350" s="12" t="s">
        <v>321</v>
      </c>
      <c r="B350" s="61"/>
      <c r="C350" s="85"/>
      <c r="D350" s="84">
        <v>2831.6799999999994</v>
      </c>
      <c r="E350" s="84"/>
      <c r="F350" s="75">
        <f t="shared" si="5"/>
        <v>0</v>
      </c>
    </row>
    <row r="351" spans="1:6" ht="12.75">
      <c r="A351" s="12" t="s">
        <v>266</v>
      </c>
      <c r="B351" s="61"/>
      <c r="C351" s="85"/>
      <c r="D351" s="84">
        <v>62.02</v>
      </c>
      <c r="E351" s="84">
        <v>62.01</v>
      </c>
      <c r="F351" s="75">
        <f t="shared" si="5"/>
        <v>99.98387616897773</v>
      </c>
    </row>
    <row r="352" spans="1:6" ht="12.75">
      <c r="A352" s="8" t="s">
        <v>62</v>
      </c>
      <c r="B352" s="42"/>
      <c r="C352" s="99">
        <f>SUM(C353:C363)</f>
        <v>19034</v>
      </c>
      <c r="D352" s="99">
        <f>SUM(D353:D363)</f>
        <v>86115.86</v>
      </c>
      <c r="E352" s="103">
        <f>SUM(E353:E363)</f>
        <v>52489.7</v>
      </c>
      <c r="F352" s="75">
        <f t="shared" si="5"/>
        <v>60.95241921755179</v>
      </c>
    </row>
    <row r="353" spans="1:6" ht="12.75">
      <c r="A353" s="8" t="s">
        <v>193</v>
      </c>
      <c r="B353" s="42"/>
      <c r="C353" s="99">
        <v>14000</v>
      </c>
      <c r="D353" s="84">
        <v>8248.11</v>
      </c>
      <c r="E353" s="84">
        <v>3572.26</v>
      </c>
      <c r="F353" s="75">
        <f t="shared" si="5"/>
        <v>43.310043149279046</v>
      </c>
    </row>
    <row r="354" spans="1:6" ht="12.75">
      <c r="A354" s="8" t="s">
        <v>156</v>
      </c>
      <c r="B354" s="42"/>
      <c r="C354" s="99"/>
      <c r="D354" s="84">
        <v>37817.54</v>
      </c>
      <c r="E354" s="84">
        <v>28491.18</v>
      </c>
      <c r="F354" s="75">
        <f t="shared" si="5"/>
        <v>75.338533389533</v>
      </c>
    </row>
    <row r="355" spans="1:6" ht="12.75" hidden="1">
      <c r="A355" s="8" t="s">
        <v>238</v>
      </c>
      <c r="B355" s="42"/>
      <c r="C355" s="99"/>
      <c r="D355" s="84">
        <v>0</v>
      </c>
      <c r="E355" s="84"/>
      <c r="F355" s="75" t="e">
        <f t="shared" si="5"/>
        <v>#DIV/0!</v>
      </c>
    </row>
    <row r="356" spans="1:6" ht="12.75" hidden="1">
      <c r="A356" s="8" t="s">
        <v>180</v>
      </c>
      <c r="B356" s="42"/>
      <c r="C356" s="99"/>
      <c r="D356" s="84">
        <v>0</v>
      </c>
      <c r="E356" s="84"/>
      <c r="F356" s="75" t="e">
        <f t="shared" si="5"/>
        <v>#DIV/0!</v>
      </c>
    </row>
    <row r="357" spans="1:6" ht="12.75">
      <c r="A357" s="8" t="s">
        <v>205</v>
      </c>
      <c r="B357" s="42"/>
      <c r="C357" s="99"/>
      <c r="D357" s="84">
        <v>11169.53</v>
      </c>
      <c r="E357" s="84">
        <v>8191.63</v>
      </c>
      <c r="F357" s="75">
        <f t="shared" si="5"/>
        <v>73.33907514461217</v>
      </c>
    </row>
    <row r="358" spans="1:6" ht="12.75">
      <c r="A358" s="8" t="s">
        <v>155</v>
      </c>
      <c r="B358" s="42"/>
      <c r="C358" s="99"/>
      <c r="D358" s="84">
        <v>6943.1900000000005</v>
      </c>
      <c r="E358" s="84">
        <v>2885.2</v>
      </c>
      <c r="F358" s="75">
        <f t="shared" si="5"/>
        <v>41.55438638435646</v>
      </c>
    </row>
    <row r="359" spans="1:6" ht="12.75">
      <c r="A359" s="8" t="s">
        <v>294</v>
      </c>
      <c r="B359" s="42"/>
      <c r="C359" s="99"/>
      <c r="D359" s="84">
        <v>4496.06</v>
      </c>
      <c r="E359" s="84">
        <v>1.51</v>
      </c>
      <c r="F359" s="75">
        <f t="shared" si="5"/>
        <v>0.0335849610547902</v>
      </c>
    </row>
    <row r="360" spans="1:6" ht="12.75">
      <c r="A360" s="8" t="s">
        <v>161</v>
      </c>
      <c r="B360" s="42"/>
      <c r="C360" s="99"/>
      <c r="D360" s="84">
        <v>3829.1999999999994</v>
      </c>
      <c r="E360" s="84">
        <v>2079.53</v>
      </c>
      <c r="F360" s="75">
        <f t="shared" si="5"/>
        <v>54.30716598767368</v>
      </c>
    </row>
    <row r="361" spans="1:6" ht="12.75">
      <c r="A361" s="8" t="s">
        <v>160</v>
      </c>
      <c r="B361" s="42"/>
      <c r="C361" s="99">
        <v>3720</v>
      </c>
      <c r="D361" s="84">
        <v>13612.23</v>
      </c>
      <c r="E361" s="84">
        <v>7268.39</v>
      </c>
      <c r="F361" s="75">
        <f t="shared" si="5"/>
        <v>53.39602695517194</v>
      </c>
    </row>
    <row r="362" spans="1:6" ht="12.75">
      <c r="A362" s="8" t="s">
        <v>293</v>
      </c>
      <c r="B362" s="42"/>
      <c r="C362" s="99">
        <v>1314</v>
      </c>
      <c r="D362" s="84">
        <v>0</v>
      </c>
      <c r="E362" s="84"/>
      <c r="F362" s="76" t="s">
        <v>369</v>
      </c>
    </row>
    <row r="363" spans="1:6" ht="12.75" hidden="1">
      <c r="A363" s="8" t="s">
        <v>214</v>
      </c>
      <c r="B363" s="42"/>
      <c r="C363" s="99"/>
      <c r="D363" s="84"/>
      <c r="E363" s="84"/>
      <c r="F363" s="75" t="e">
        <f t="shared" si="5"/>
        <v>#DIV/0!</v>
      </c>
    </row>
    <row r="364" spans="1:6" ht="12.75">
      <c r="A364" s="14" t="s">
        <v>40</v>
      </c>
      <c r="B364" s="46"/>
      <c r="C364" s="93">
        <f>SUM(C366:C382)</f>
        <v>444674.58999999997</v>
      </c>
      <c r="D364" s="93">
        <f>SUM(D366:D382)</f>
        <v>3043594.0700000003</v>
      </c>
      <c r="E364" s="94">
        <f>SUM(E366:E382)</f>
        <v>1697602.7899999998</v>
      </c>
      <c r="F364" s="123">
        <f t="shared" si="5"/>
        <v>55.77625501156268</v>
      </c>
    </row>
    <row r="365" spans="1:6" ht="12.75">
      <c r="A365" s="12" t="s">
        <v>13</v>
      </c>
      <c r="B365" s="42"/>
      <c r="C365" s="85"/>
      <c r="D365" s="84"/>
      <c r="E365" s="84"/>
      <c r="F365" s="75"/>
    </row>
    <row r="366" spans="1:6" ht="12.75" hidden="1">
      <c r="A366" s="12" t="s">
        <v>152</v>
      </c>
      <c r="B366" s="42"/>
      <c r="C366" s="85"/>
      <c r="D366" s="84"/>
      <c r="E366" s="84"/>
      <c r="F366" s="75" t="e">
        <f t="shared" si="5"/>
        <v>#DIV/0!</v>
      </c>
    </row>
    <row r="367" spans="1:6" ht="12.75">
      <c r="A367" s="12" t="s">
        <v>151</v>
      </c>
      <c r="B367" s="64">
        <v>1081.1202</v>
      </c>
      <c r="C367" s="85">
        <v>6381</v>
      </c>
      <c r="D367" s="84">
        <v>8173.02</v>
      </c>
      <c r="E367" s="84">
        <v>7615.97</v>
      </c>
      <c r="F367" s="75">
        <f t="shared" si="5"/>
        <v>93.18428194229305</v>
      </c>
    </row>
    <row r="368" spans="1:6" ht="12.75">
      <c r="A368" s="12" t="s">
        <v>146</v>
      </c>
      <c r="B368" s="42"/>
      <c r="C368" s="85">
        <v>19868.59</v>
      </c>
      <c r="D368" s="84">
        <v>22348.35</v>
      </c>
      <c r="E368" s="90">
        <v>20390.77</v>
      </c>
      <c r="F368" s="75">
        <f t="shared" si="5"/>
        <v>91.24060612975903</v>
      </c>
    </row>
    <row r="369" spans="1:6" ht="12.75">
      <c r="A369" s="12" t="s">
        <v>249</v>
      </c>
      <c r="B369" s="42"/>
      <c r="C369" s="85">
        <v>5000</v>
      </c>
      <c r="D369" s="84">
        <v>5000</v>
      </c>
      <c r="E369" s="84"/>
      <c r="F369" s="75">
        <f t="shared" si="5"/>
        <v>0</v>
      </c>
    </row>
    <row r="370" spans="1:6" ht="12.75">
      <c r="A370" s="12" t="s">
        <v>258</v>
      </c>
      <c r="B370" s="42"/>
      <c r="C370" s="85"/>
      <c r="D370" s="84">
        <v>788.1</v>
      </c>
      <c r="E370" s="84"/>
      <c r="F370" s="75">
        <f t="shared" si="5"/>
        <v>0</v>
      </c>
    </row>
    <row r="371" spans="1:6" ht="12.75">
      <c r="A371" s="59" t="s">
        <v>206</v>
      </c>
      <c r="B371" s="42"/>
      <c r="C371" s="85"/>
      <c r="D371" s="84">
        <v>203075.77</v>
      </c>
      <c r="E371" s="84">
        <v>182247.02</v>
      </c>
      <c r="F371" s="75">
        <f t="shared" si="5"/>
        <v>89.74336032309516</v>
      </c>
    </row>
    <row r="372" spans="1:6" ht="12.75">
      <c r="A372" s="12" t="s">
        <v>259</v>
      </c>
      <c r="B372" s="61">
        <v>212163</v>
      </c>
      <c r="C372" s="85">
        <v>60000</v>
      </c>
      <c r="D372" s="84">
        <v>145211.5</v>
      </c>
      <c r="E372" s="84">
        <v>46526.21</v>
      </c>
      <c r="F372" s="75">
        <f t="shared" si="5"/>
        <v>32.04030672501833</v>
      </c>
    </row>
    <row r="373" spans="1:6" ht="12.75">
      <c r="A373" s="59" t="s">
        <v>357</v>
      </c>
      <c r="B373" s="61">
        <v>22777</v>
      </c>
      <c r="C373" s="85"/>
      <c r="D373" s="84">
        <v>97883.97</v>
      </c>
      <c r="E373" s="84">
        <v>249.59</v>
      </c>
      <c r="F373" s="75">
        <f t="shared" si="5"/>
        <v>0.2549855711818799</v>
      </c>
    </row>
    <row r="374" spans="1:6" ht="12.75">
      <c r="A374" s="12" t="s">
        <v>267</v>
      </c>
      <c r="B374" s="61">
        <v>91628</v>
      </c>
      <c r="C374" s="85"/>
      <c r="D374" s="84">
        <v>48068.020000000004</v>
      </c>
      <c r="E374" s="84">
        <v>48068.02</v>
      </c>
      <c r="F374" s="75">
        <f t="shared" si="5"/>
        <v>99.99999999999999</v>
      </c>
    </row>
    <row r="375" spans="1:6" ht="12.75" hidden="1">
      <c r="A375" s="12" t="s">
        <v>243</v>
      </c>
      <c r="B375" s="61">
        <v>98858</v>
      </c>
      <c r="C375" s="85"/>
      <c r="D375" s="84">
        <v>0</v>
      </c>
      <c r="E375" s="84"/>
      <c r="F375" s="75" t="e">
        <f t="shared" si="5"/>
        <v>#DIV/0!</v>
      </c>
    </row>
    <row r="376" spans="1:6" ht="12.75">
      <c r="A376" s="12" t="s">
        <v>147</v>
      </c>
      <c r="B376" s="61">
        <v>212162</v>
      </c>
      <c r="C376" s="85"/>
      <c r="D376" s="84">
        <v>7055.49</v>
      </c>
      <c r="E376" s="84">
        <v>4922.26</v>
      </c>
      <c r="F376" s="75">
        <f t="shared" si="5"/>
        <v>69.76496317052396</v>
      </c>
    </row>
    <row r="377" spans="1:6" ht="12.75">
      <c r="A377" s="12" t="s">
        <v>281</v>
      </c>
      <c r="B377" s="61"/>
      <c r="C377" s="85"/>
      <c r="D377" s="84">
        <v>9820.23</v>
      </c>
      <c r="E377" s="84">
        <v>9820.23</v>
      </c>
      <c r="F377" s="75">
        <f t="shared" si="5"/>
        <v>100</v>
      </c>
    </row>
    <row r="378" spans="1:6" ht="12.75" hidden="1">
      <c r="A378" s="12" t="s">
        <v>321</v>
      </c>
      <c r="B378" s="61"/>
      <c r="C378" s="85"/>
      <c r="D378" s="84">
        <v>0</v>
      </c>
      <c r="E378" s="84"/>
      <c r="F378" s="75" t="e">
        <f t="shared" si="5"/>
        <v>#DIV/0!</v>
      </c>
    </row>
    <row r="379" spans="1:6" ht="12.75">
      <c r="A379" s="12" t="s">
        <v>266</v>
      </c>
      <c r="B379" s="61"/>
      <c r="C379" s="85"/>
      <c r="D379" s="84">
        <v>3871.69</v>
      </c>
      <c r="E379" s="84">
        <v>3871.69</v>
      </c>
      <c r="F379" s="75">
        <f t="shared" si="5"/>
        <v>100</v>
      </c>
    </row>
    <row r="380" spans="1:6" ht="12.75">
      <c r="A380" s="12" t="s">
        <v>300</v>
      </c>
      <c r="B380" s="61">
        <v>91628</v>
      </c>
      <c r="C380" s="85"/>
      <c r="D380" s="84">
        <v>222750.2</v>
      </c>
      <c r="E380" s="84">
        <v>222750.2</v>
      </c>
      <c r="F380" s="75">
        <f t="shared" si="5"/>
        <v>100</v>
      </c>
    </row>
    <row r="381" spans="1:6" ht="12.75" hidden="1">
      <c r="A381" s="12" t="s">
        <v>175</v>
      </c>
      <c r="B381" s="42"/>
      <c r="C381" s="85"/>
      <c r="D381" s="84"/>
      <c r="E381" s="84"/>
      <c r="F381" s="75"/>
    </row>
    <row r="382" spans="1:6" ht="12.75">
      <c r="A382" s="12" t="s">
        <v>148</v>
      </c>
      <c r="B382" s="42"/>
      <c r="C382" s="85">
        <f>SUM(C383:C395)</f>
        <v>353425</v>
      </c>
      <c r="D382" s="85">
        <f>SUM(D383:D395)</f>
        <v>2269547.7300000004</v>
      </c>
      <c r="E382" s="87">
        <f>SUM(E383:E395)</f>
        <v>1151140.8299999998</v>
      </c>
      <c r="F382" s="75">
        <f t="shared" si="5"/>
        <v>50.72115535547691</v>
      </c>
    </row>
    <row r="383" spans="1:6" ht="13.5" thickBot="1">
      <c r="A383" s="130" t="s">
        <v>193</v>
      </c>
      <c r="B383" s="128"/>
      <c r="C383" s="131">
        <v>1000</v>
      </c>
      <c r="D383" s="100">
        <v>1000</v>
      </c>
      <c r="E383" s="100">
        <v>1000</v>
      </c>
      <c r="F383" s="81">
        <f t="shared" si="5"/>
        <v>100</v>
      </c>
    </row>
    <row r="384" spans="1:6" ht="12.75">
      <c r="A384" s="8" t="s">
        <v>156</v>
      </c>
      <c r="B384" s="42"/>
      <c r="C384" s="99"/>
      <c r="D384" s="84">
        <v>199351.87999999998</v>
      </c>
      <c r="E384" s="84">
        <v>40689.62</v>
      </c>
      <c r="F384" s="75">
        <f t="shared" si="5"/>
        <v>20.410953736679087</v>
      </c>
    </row>
    <row r="385" spans="1:6" ht="12.75">
      <c r="A385" s="8" t="s">
        <v>285</v>
      </c>
      <c r="B385" s="42"/>
      <c r="C385" s="99">
        <v>4625</v>
      </c>
      <c r="D385" s="84">
        <v>4625</v>
      </c>
      <c r="E385" s="84"/>
      <c r="F385" s="75">
        <f t="shared" si="5"/>
        <v>0</v>
      </c>
    </row>
    <row r="386" spans="1:6" ht="12.75">
      <c r="A386" s="8" t="s">
        <v>238</v>
      </c>
      <c r="B386" s="42"/>
      <c r="C386" s="99">
        <v>6000</v>
      </c>
      <c r="D386" s="84">
        <v>6000</v>
      </c>
      <c r="E386" s="84"/>
      <c r="F386" s="75">
        <f t="shared" si="5"/>
        <v>0</v>
      </c>
    </row>
    <row r="387" spans="1:6" ht="12.75">
      <c r="A387" s="8" t="s">
        <v>205</v>
      </c>
      <c r="B387" s="42"/>
      <c r="C387" s="99">
        <v>153000</v>
      </c>
      <c r="D387" s="84">
        <v>583604.53</v>
      </c>
      <c r="E387" s="84">
        <v>332579.35</v>
      </c>
      <c r="F387" s="75">
        <f t="shared" si="5"/>
        <v>56.98710906167914</v>
      </c>
    </row>
    <row r="388" spans="1:6" ht="12.75">
      <c r="A388" s="8" t="s">
        <v>155</v>
      </c>
      <c r="B388" s="42"/>
      <c r="C388" s="99">
        <v>17000</v>
      </c>
      <c r="D388" s="84">
        <v>266513.35</v>
      </c>
      <c r="E388" s="84">
        <v>250544.19</v>
      </c>
      <c r="F388" s="75">
        <f t="shared" si="5"/>
        <v>94.00812004351752</v>
      </c>
    </row>
    <row r="389" spans="1:6" ht="12.75">
      <c r="A389" s="8" t="s">
        <v>158</v>
      </c>
      <c r="B389" s="42"/>
      <c r="C389" s="99">
        <v>16800</v>
      </c>
      <c r="D389" s="84">
        <v>247288.33000000002</v>
      </c>
      <c r="E389" s="84">
        <f>145134.68+19.2</f>
        <v>145153.88</v>
      </c>
      <c r="F389" s="75">
        <f t="shared" si="5"/>
        <v>58.698232949367245</v>
      </c>
    </row>
    <row r="390" spans="1:6" ht="12.75">
      <c r="A390" s="8" t="s">
        <v>161</v>
      </c>
      <c r="B390" s="42"/>
      <c r="C390" s="99">
        <v>3000</v>
      </c>
      <c r="D390" s="84">
        <v>110497.18999999999</v>
      </c>
      <c r="E390" s="84">
        <v>103371.88</v>
      </c>
      <c r="F390" s="75">
        <f t="shared" si="5"/>
        <v>93.55159167396023</v>
      </c>
    </row>
    <row r="391" spans="1:6" ht="12.75">
      <c r="A391" s="8" t="s">
        <v>160</v>
      </c>
      <c r="B391" s="42"/>
      <c r="C391" s="99">
        <v>6000</v>
      </c>
      <c r="D391" s="84">
        <v>485260.04999999993</v>
      </c>
      <c r="E391" s="84">
        <v>277801.91</v>
      </c>
      <c r="F391" s="75">
        <f t="shared" si="5"/>
        <v>57.24804875241636</v>
      </c>
    </row>
    <row r="392" spans="1:6" ht="12.75" hidden="1">
      <c r="A392" s="8" t="s">
        <v>184</v>
      </c>
      <c r="B392" s="42">
        <v>2088</v>
      </c>
      <c r="C392" s="99"/>
      <c r="D392" s="84">
        <v>0</v>
      </c>
      <c r="E392" s="84"/>
      <c r="F392" s="75" t="e">
        <f t="shared" si="5"/>
        <v>#DIV/0!</v>
      </c>
    </row>
    <row r="393" spans="1:6" ht="12.75">
      <c r="A393" s="8" t="s">
        <v>250</v>
      </c>
      <c r="B393" s="42">
        <v>2088</v>
      </c>
      <c r="C393" s="99"/>
      <c r="D393" s="84">
        <v>150947.12000000005</v>
      </c>
      <c r="E393" s="84"/>
      <c r="F393" s="75">
        <f t="shared" si="5"/>
        <v>0</v>
      </c>
    </row>
    <row r="394" spans="1:6" ht="12.75">
      <c r="A394" s="12" t="s">
        <v>214</v>
      </c>
      <c r="B394" s="42">
        <v>2077</v>
      </c>
      <c r="C394" s="99">
        <v>146000</v>
      </c>
      <c r="D394" s="84">
        <v>121377.44999999998</v>
      </c>
      <c r="E394" s="84"/>
      <c r="F394" s="75">
        <f t="shared" si="5"/>
        <v>0</v>
      </c>
    </row>
    <row r="395" spans="1:6" ht="12.75">
      <c r="A395" s="18" t="s">
        <v>251</v>
      </c>
      <c r="B395" s="45">
        <v>2099</v>
      </c>
      <c r="C395" s="96"/>
      <c r="D395" s="97">
        <v>93082.83000000007</v>
      </c>
      <c r="E395" s="97"/>
      <c r="F395" s="78">
        <f t="shared" si="5"/>
        <v>0</v>
      </c>
    </row>
    <row r="396" spans="1:6" ht="12.75">
      <c r="A396" s="5" t="s">
        <v>75</v>
      </c>
      <c r="B396" s="46"/>
      <c r="C396" s="83">
        <f>C397+C428</f>
        <v>326309.76</v>
      </c>
      <c r="D396" s="83">
        <f>D397+D428</f>
        <v>1760090.6800000002</v>
      </c>
      <c r="E396" s="86">
        <f>E397+E428</f>
        <v>1716832.9599999997</v>
      </c>
      <c r="F396" s="123">
        <f t="shared" si="5"/>
        <v>97.54230162732294</v>
      </c>
    </row>
    <row r="397" spans="1:6" ht="12.75">
      <c r="A397" s="14" t="s">
        <v>35</v>
      </c>
      <c r="B397" s="46"/>
      <c r="C397" s="93">
        <f>SUM(C399:C427)</f>
        <v>326309.76</v>
      </c>
      <c r="D397" s="93">
        <f>SUM(D399:D427)</f>
        <v>1760090.6800000002</v>
      </c>
      <c r="E397" s="94">
        <f>SUM(E399:E427)</f>
        <v>1716832.9599999997</v>
      </c>
      <c r="F397" s="123">
        <f aca="true" t="shared" si="6" ref="F397:F461">E397/D397*100</f>
        <v>97.54230162732294</v>
      </c>
    </row>
    <row r="398" spans="1:6" ht="12.75">
      <c r="A398" s="10" t="s">
        <v>13</v>
      </c>
      <c r="B398" s="42"/>
      <c r="C398" s="85"/>
      <c r="D398" s="84"/>
      <c r="E398" s="84"/>
      <c r="F398" s="75"/>
    </row>
    <row r="399" spans="1:6" ht="12.75">
      <c r="A399" s="67" t="s">
        <v>76</v>
      </c>
      <c r="B399" s="48"/>
      <c r="C399" s="85">
        <v>255000</v>
      </c>
      <c r="D399" s="84">
        <v>264542.78</v>
      </c>
      <c r="E399" s="84">
        <v>264542.78</v>
      </c>
      <c r="F399" s="75">
        <f t="shared" si="6"/>
        <v>100</v>
      </c>
    </row>
    <row r="400" spans="1:6" ht="12.75" hidden="1">
      <c r="A400" s="43" t="s">
        <v>181</v>
      </c>
      <c r="B400" s="48"/>
      <c r="C400" s="85"/>
      <c r="D400" s="84">
        <v>0</v>
      </c>
      <c r="E400" s="84"/>
      <c r="F400" s="75" t="e">
        <f t="shared" si="6"/>
        <v>#DIV/0!</v>
      </c>
    </row>
    <row r="401" spans="1:6" ht="12.75" hidden="1">
      <c r="A401" s="8" t="s">
        <v>127</v>
      </c>
      <c r="B401" s="42"/>
      <c r="C401" s="85"/>
      <c r="D401" s="84">
        <v>0</v>
      </c>
      <c r="E401" s="84"/>
      <c r="F401" s="75" t="e">
        <f t="shared" si="6"/>
        <v>#DIV/0!</v>
      </c>
    </row>
    <row r="402" spans="1:6" ht="12.75">
      <c r="A402" s="8" t="s">
        <v>141</v>
      </c>
      <c r="B402" s="42"/>
      <c r="C402" s="85">
        <v>60000</v>
      </c>
      <c r="D402" s="84">
        <v>55335.08</v>
      </c>
      <c r="E402" s="84">
        <v>55334.22</v>
      </c>
      <c r="F402" s="75">
        <f t="shared" si="6"/>
        <v>99.9984458321918</v>
      </c>
    </row>
    <row r="403" spans="1:6" ht="12.75">
      <c r="A403" s="8" t="s">
        <v>37</v>
      </c>
      <c r="B403" s="42"/>
      <c r="C403" s="85">
        <v>10809.76</v>
      </c>
      <c r="D403" s="84">
        <v>8761.76</v>
      </c>
      <c r="E403" s="84">
        <v>5607.25</v>
      </c>
      <c r="F403" s="75">
        <f t="shared" si="6"/>
        <v>63.99684538266284</v>
      </c>
    </row>
    <row r="404" spans="1:6" ht="12.75" hidden="1">
      <c r="A404" s="8" t="s">
        <v>51</v>
      </c>
      <c r="B404" s="42"/>
      <c r="C404" s="85"/>
      <c r="D404" s="84">
        <v>0</v>
      </c>
      <c r="E404" s="84"/>
      <c r="F404" s="75"/>
    </row>
    <row r="405" spans="1:6" ht="12.75">
      <c r="A405" s="8" t="s">
        <v>234</v>
      </c>
      <c r="B405" s="42">
        <v>13013</v>
      </c>
      <c r="C405" s="85"/>
      <c r="D405" s="84">
        <v>3369.0599999999995</v>
      </c>
      <c r="E405" s="84">
        <v>3369.06</v>
      </c>
      <c r="F405" s="75">
        <f t="shared" si="6"/>
        <v>100.00000000000003</v>
      </c>
    </row>
    <row r="406" spans="1:6" ht="12.75">
      <c r="A406" s="43" t="s">
        <v>295</v>
      </c>
      <c r="B406" s="42">
        <v>2177</v>
      </c>
      <c r="C406" s="85"/>
      <c r="D406" s="84">
        <v>2375.2000000000003</v>
      </c>
      <c r="E406" s="84">
        <v>2375.2</v>
      </c>
      <c r="F406" s="75">
        <f t="shared" si="6"/>
        <v>99.99999999999997</v>
      </c>
    </row>
    <row r="407" spans="1:6" ht="12.75" hidden="1">
      <c r="A407" s="8" t="s">
        <v>296</v>
      </c>
      <c r="B407" s="42">
        <v>2073</v>
      </c>
      <c r="C407" s="85"/>
      <c r="D407" s="84"/>
      <c r="E407" s="84"/>
      <c r="F407" s="75" t="e">
        <f t="shared" si="6"/>
        <v>#DIV/0!</v>
      </c>
    </row>
    <row r="408" spans="1:6" ht="12.75">
      <c r="A408" s="8" t="s">
        <v>319</v>
      </c>
      <c r="B408" s="42">
        <v>2073</v>
      </c>
      <c r="C408" s="85"/>
      <c r="D408" s="84">
        <f>7377.27+6780.2</f>
        <v>14157.470000000001</v>
      </c>
      <c r="E408" s="84">
        <v>12766.9</v>
      </c>
      <c r="F408" s="75">
        <f t="shared" si="6"/>
        <v>90.17783544658755</v>
      </c>
    </row>
    <row r="409" spans="1:6" ht="12.75" hidden="1">
      <c r="A409" s="8" t="s">
        <v>297</v>
      </c>
      <c r="B409" s="42">
        <v>1230</v>
      </c>
      <c r="C409" s="85"/>
      <c r="D409" s="84"/>
      <c r="E409" s="84"/>
      <c r="F409" s="75" t="e">
        <f t="shared" si="6"/>
        <v>#DIV/0!</v>
      </c>
    </row>
    <row r="410" spans="1:6" ht="12.75">
      <c r="A410" s="8" t="s">
        <v>337</v>
      </c>
      <c r="B410" s="42">
        <v>1230</v>
      </c>
      <c r="C410" s="85"/>
      <c r="D410" s="84">
        <f>59160.88+18084.73</f>
        <v>77245.61</v>
      </c>
      <c r="E410" s="84">
        <v>65950.82</v>
      </c>
      <c r="F410" s="75">
        <f t="shared" si="6"/>
        <v>85.37808167998156</v>
      </c>
    </row>
    <row r="411" spans="1:6" ht="12.75" hidden="1">
      <c r="A411" s="43" t="s">
        <v>313</v>
      </c>
      <c r="B411" s="42">
        <v>2178</v>
      </c>
      <c r="C411" s="85"/>
      <c r="D411" s="84"/>
      <c r="E411" s="84"/>
      <c r="F411" s="75" t="e">
        <f t="shared" si="6"/>
        <v>#DIV/0!</v>
      </c>
    </row>
    <row r="412" spans="1:6" ht="12.75">
      <c r="A412" s="43" t="s">
        <v>320</v>
      </c>
      <c r="B412" s="42">
        <v>2178</v>
      </c>
      <c r="C412" s="85"/>
      <c r="D412" s="84">
        <f>1388.84+2601.7</f>
        <v>3990.54</v>
      </c>
      <c r="E412" s="84">
        <v>3082.47</v>
      </c>
      <c r="F412" s="75">
        <f t="shared" si="6"/>
        <v>77.24443308424424</v>
      </c>
    </row>
    <row r="413" spans="1:6" ht="12.75" hidden="1">
      <c r="A413" s="8" t="s">
        <v>298</v>
      </c>
      <c r="B413" s="42">
        <v>2080</v>
      </c>
      <c r="C413" s="85"/>
      <c r="D413" s="84"/>
      <c r="E413" s="84"/>
      <c r="F413" s="75" t="e">
        <f t="shared" si="6"/>
        <v>#DIV/0!</v>
      </c>
    </row>
    <row r="414" spans="1:6" ht="12.75">
      <c r="A414" s="8" t="s">
        <v>330</v>
      </c>
      <c r="B414" s="42">
        <v>2080</v>
      </c>
      <c r="C414" s="85"/>
      <c r="D414" s="84">
        <f>5385.55+4908.96</f>
        <v>10294.51</v>
      </c>
      <c r="E414" s="84">
        <v>5364.87</v>
      </c>
      <c r="F414" s="75">
        <f t="shared" si="6"/>
        <v>52.113893716165215</v>
      </c>
    </row>
    <row r="415" spans="1:6" ht="12.75" hidden="1">
      <c r="A415" s="8" t="s">
        <v>299</v>
      </c>
      <c r="B415" s="42">
        <v>1233</v>
      </c>
      <c r="C415" s="85"/>
      <c r="D415" s="84"/>
      <c r="E415" s="84"/>
      <c r="F415" s="75" t="e">
        <f t="shared" si="6"/>
        <v>#DIV/0!</v>
      </c>
    </row>
    <row r="416" spans="1:6" ht="12.75">
      <c r="A416" s="8" t="s">
        <v>334</v>
      </c>
      <c r="B416" s="42">
        <v>1233</v>
      </c>
      <c r="C416" s="85"/>
      <c r="D416" s="84">
        <f>17943.35+5872.48</f>
        <v>23815.829999999998</v>
      </c>
      <c r="E416" s="84">
        <v>16601.28</v>
      </c>
      <c r="F416" s="75">
        <f t="shared" si="6"/>
        <v>69.70691342690975</v>
      </c>
    </row>
    <row r="417" spans="1:6" ht="12.75">
      <c r="A417" s="17" t="s">
        <v>176</v>
      </c>
      <c r="B417" s="42">
        <v>13305</v>
      </c>
      <c r="C417" s="85"/>
      <c r="D417" s="84">
        <v>1140681.22</v>
      </c>
      <c r="E417" s="84">
        <v>1140681.22</v>
      </c>
      <c r="F417" s="75">
        <f t="shared" si="6"/>
        <v>100</v>
      </c>
    </row>
    <row r="418" spans="1:6" ht="12.75">
      <c r="A418" s="8" t="s">
        <v>77</v>
      </c>
      <c r="B418" s="42">
        <v>13307</v>
      </c>
      <c r="C418" s="85"/>
      <c r="D418" s="84">
        <v>7000</v>
      </c>
      <c r="E418" s="84">
        <v>6440.24</v>
      </c>
      <c r="F418" s="75">
        <f t="shared" si="6"/>
        <v>92.00342857142857</v>
      </c>
    </row>
    <row r="419" spans="1:6" ht="12.75">
      <c r="A419" s="8" t="s">
        <v>126</v>
      </c>
      <c r="B419" s="42">
        <v>14032</v>
      </c>
      <c r="C419" s="85"/>
      <c r="D419" s="84">
        <v>192</v>
      </c>
      <c r="E419" s="84">
        <v>192</v>
      </c>
      <c r="F419" s="75">
        <f t="shared" si="6"/>
        <v>100</v>
      </c>
    </row>
    <row r="420" spans="1:6" ht="12.75" hidden="1">
      <c r="A420" s="17" t="s">
        <v>312</v>
      </c>
      <c r="B420" s="42">
        <v>13351</v>
      </c>
      <c r="C420" s="85"/>
      <c r="D420" s="84"/>
      <c r="E420" s="84"/>
      <c r="F420" s="75" t="e">
        <f t="shared" si="6"/>
        <v>#DIV/0!</v>
      </c>
    </row>
    <row r="421" spans="1:6" ht="12.75">
      <c r="A421" s="28" t="s">
        <v>302</v>
      </c>
      <c r="B421" s="42">
        <v>13351</v>
      </c>
      <c r="C421" s="85"/>
      <c r="D421" s="84">
        <f>340.05+2618.88</f>
        <v>2958.9300000000003</v>
      </c>
      <c r="E421" s="84">
        <v>2958.93</v>
      </c>
      <c r="F421" s="75">
        <f t="shared" si="6"/>
        <v>99.99999999999999</v>
      </c>
    </row>
    <row r="422" spans="1:6" ht="12.75">
      <c r="A422" s="28" t="s">
        <v>329</v>
      </c>
      <c r="B422" s="42">
        <v>13351</v>
      </c>
      <c r="C422" s="85"/>
      <c r="D422" s="84">
        <v>98860.63</v>
      </c>
      <c r="E422" s="84">
        <v>98860.63</v>
      </c>
      <c r="F422" s="75">
        <f t="shared" si="6"/>
        <v>100</v>
      </c>
    </row>
    <row r="423" spans="1:6" ht="12.75">
      <c r="A423" s="28" t="s">
        <v>336</v>
      </c>
      <c r="B423" s="42">
        <v>13351</v>
      </c>
      <c r="C423" s="85"/>
      <c r="D423" s="84">
        <v>24975.66</v>
      </c>
      <c r="E423" s="84">
        <v>24975.66</v>
      </c>
      <c r="F423" s="75">
        <f t="shared" si="6"/>
        <v>100</v>
      </c>
    </row>
    <row r="424" spans="1:6" ht="12.75">
      <c r="A424" s="12" t="s">
        <v>331</v>
      </c>
      <c r="B424" s="42">
        <v>13351</v>
      </c>
      <c r="C424" s="85"/>
      <c r="D424" s="84">
        <v>1851.11</v>
      </c>
      <c r="E424" s="84">
        <v>1851.11</v>
      </c>
      <c r="F424" s="75">
        <f t="shared" si="6"/>
        <v>100</v>
      </c>
    </row>
    <row r="425" spans="1:6" ht="12.75" hidden="1">
      <c r="A425" s="17" t="s">
        <v>133</v>
      </c>
      <c r="B425" s="42">
        <v>4359</v>
      </c>
      <c r="C425" s="85"/>
      <c r="D425" s="84">
        <v>0</v>
      </c>
      <c r="E425" s="84"/>
      <c r="F425" s="75" t="e">
        <f t="shared" si="6"/>
        <v>#DIV/0!</v>
      </c>
    </row>
    <row r="426" spans="1:6" ht="12.75" hidden="1">
      <c r="A426" s="43" t="s">
        <v>279</v>
      </c>
      <c r="B426" s="42"/>
      <c r="C426" s="85"/>
      <c r="D426" s="84">
        <v>0</v>
      </c>
      <c r="E426" s="84"/>
      <c r="F426" s="75" t="e">
        <f t="shared" si="6"/>
        <v>#DIV/0!</v>
      </c>
    </row>
    <row r="427" spans="1:6" ht="12.75">
      <c r="A427" s="11" t="s">
        <v>61</v>
      </c>
      <c r="B427" s="45"/>
      <c r="C427" s="96">
        <v>500</v>
      </c>
      <c r="D427" s="97">
        <v>19683.29</v>
      </c>
      <c r="E427" s="97">
        <v>5878.32</v>
      </c>
      <c r="F427" s="78">
        <f t="shared" si="6"/>
        <v>29.86451960012782</v>
      </c>
    </row>
    <row r="428" spans="1:6" ht="12.75" hidden="1">
      <c r="A428" s="14" t="s">
        <v>40</v>
      </c>
      <c r="B428" s="46"/>
      <c r="C428" s="93">
        <f>SUM(C430:C432)</f>
        <v>0</v>
      </c>
      <c r="D428" s="94">
        <v>0</v>
      </c>
      <c r="E428" s="84"/>
      <c r="F428" s="75" t="e">
        <f t="shared" si="6"/>
        <v>#DIV/0!</v>
      </c>
    </row>
    <row r="429" spans="1:6" ht="12.75" hidden="1">
      <c r="A429" s="10" t="s">
        <v>13</v>
      </c>
      <c r="B429" s="42"/>
      <c r="C429" s="85"/>
      <c r="D429" s="84"/>
      <c r="E429" s="84"/>
      <c r="F429" s="75" t="e">
        <f t="shared" si="6"/>
        <v>#DIV/0!</v>
      </c>
    </row>
    <row r="430" spans="1:6" ht="12.75" hidden="1">
      <c r="A430" s="8" t="s">
        <v>69</v>
      </c>
      <c r="B430" s="42"/>
      <c r="C430" s="85"/>
      <c r="D430" s="84">
        <v>0</v>
      </c>
      <c r="E430" s="84"/>
      <c r="F430" s="75" t="e">
        <f t="shared" si="6"/>
        <v>#DIV/0!</v>
      </c>
    </row>
    <row r="431" spans="1:6" ht="12.75" hidden="1">
      <c r="A431" s="8" t="s">
        <v>41</v>
      </c>
      <c r="B431" s="42"/>
      <c r="C431" s="85"/>
      <c r="D431" s="84">
        <v>0</v>
      </c>
      <c r="E431" s="84"/>
      <c r="F431" s="75" t="e">
        <f t="shared" si="6"/>
        <v>#DIV/0!</v>
      </c>
    </row>
    <row r="432" spans="1:6" ht="12.75" hidden="1">
      <c r="A432" s="11" t="s">
        <v>61</v>
      </c>
      <c r="B432" s="45"/>
      <c r="C432" s="96"/>
      <c r="D432" s="84">
        <v>0</v>
      </c>
      <c r="E432" s="84"/>
      <c r="F432" s="75" t="e">
        <f t="shared" si="6"/>
        <v>#DIV/0!</v>
      </c>
    </row>
    <row r="433" spans="1:6" ht="12.75">
      <c r="A433" s="9" t="s">
        <v>292</v>
      </c>
      <c r="B433" s="46"/>
      <c r="C433" s="83">
        <f>C434+C448</f>
        <v>7686.07</v>
      </c>
      <c r="D433" s="83">
        <f>D434+D448</f>
        <v>15778.04</v>
      </c>
      <c r="E433" s="86">
        <f>E434+E448</f>
        <v>9636.21</v>
      </c>
      <c r="F433" s="123">
        <f t="shared" si="6"/>
        <v>61.07355539724831</v>
      </c>
    </row>
    <row r="434" spans="1:6" ht="12.75">
      <c r="A434" s="14" t="s">
        <v>35</v>
      </c>
      <c r="B434" s="46"/>
      <c r="C434" s="93">
        <f>SUM(C436:C447)</f>
        <v>7686.07</v>
      </c>
      <c r="D434" s="93">
        <f>SUM(D436:D447)</f>
        <v>14490.78</v>
      </c>
      <c r="E434" s="94">
        <f>SUM(E436:E447)</f>
        <v>8348.96</v>
      </c>
      <c r="F434" s="123">
        <f t="shared" si="6"/>
        <v>57.61567010195448</v>
      </c>
    </row>
    <row r="435" spans="1:6" ht="12.75">
      <c r="A435" s="10" t="s">
        <v>13</v>
      </c>
      <c r="B435" s="42"/>
      <c r="C435" s="85"/>
      <c r="D435" s="84"/>
      <c r="E435" s="84"/>
      <c r="F435" s="75"/>
    </row>
    <row r="436" spans="1:6" ht="12.75">
      <c r="A436" s="8" t="s">
        <v>37</v>
      </c>
      <c r="B436" s="42"/>
      <c r="C436" s="85">
        <v>7686.07</v>
      </c>
      <c r="D436" s="84">
        <v>8660.75</v>
      </c>
      <c r="E436" s="84">
        <v>2535.43</v>
      </c>
      <c r="F436" s="75">
        <f t="shared" si="6"/>
        <v>29.274947319804866</v>
      </c>
    </row>
    <row r="437" spans="1:6" ht="12.75" hidden="1">
      <c r="A437" s="12" t="s">
        <v>178</v>
      </c>
      <c r="B437" s="42"/>
      <c r="C437" s="85"/>
      <c r="D437" s="84">
        <v>0</v>
      </c>
      <c r="E437" s="84"/>
      <c r="F437" s="74" t="e">
        <f t="shared" si="6"/>
        <v>#DIV/0!</v>
      </c>
    </row>
    <row r="438" spans="1:6" ht="12.75" hidden="1">
      <c r="A438" s="12" t="s">
        <v>179</v>
      </c>
      <c r="B438" s="42"/>
      <c r="C438" s="85"/>
      <c r="D438" s="84">
        <v>0</v>
      </c>
      <c r="E438" s="84"/>
      <c r="F438" s="77" t="e">
        <f t="shared" si="6"/>
        <v>#DIV/0!</v>
      </c>
    </row>
    <row r="439" spans="1:6" ht="12.75" hidden="1">
      <c r="A439" s="12" t="s">
        <v>182</v>
      </c>
      <c r="B439" s="42">
        <v>1400</v>
      </c>
      <c r="C439" s="85"/>
      <c r="D439" s="84">
        <v>0</v>
      </c>
      <c r="E439" s="84"/>
      <c r="F439" s="75"/>
    </row>
    <row r="440" spans="1:6" ht="12.75">
      <c r="A440" s="8" t="s">
        <v>61</v>
      </c>
      <c r="B440" s="42"/>
      <c r="C440" s="85"/>
      <c r="D440" s="84">
        <v>2857.68</v>
      </c>
      <c r="E440" s="84">
        <v>2841.18</v>
      </c>
      <c r="F440" s="75">
        <f t="shared" si="6"/>
        <v>99.42260854959267</v>
      </c>
    </row>
    <row r="441" spans="1:6" ht="12.75" hidden="1">
      <c r="A441" s="8" t="s">
        <v>51</v>
      </c>
      <c r="B441" s="42"/>
      <c r="C441" s="85"/>
      <c r="D441" s="84">
        <v>0</v>
      </c>
      <c r="E441" s="84"/>
      <c r="F441" s="75" t="e">
        <f t="shared" si="6"/>
        <v>#DIV/0!</v>
      </c>
    </row>
    <row r="442" spans="1:6" ht="12.75" hidden="1">
      <c r="A442" s="8" t="s">
        <v>140</v>
      </c>
      <c r="B442" s="42"/>
      <c r="C442" s="85"/>
      <c r="D442" s="84">
        <v>0</v>
      </c>
      <c r="E442" s="84"/>
      <c r="F442" s="75" t="e">
        <f t="shared" si="6"/>
        <v>#DIV/0!</v>
      </c>
    </row>
    <row r="443" spans="1:6" ht="12.75">
      <c r="A443" s="8" t="s">
        <v>268</v>
      </c>
      <c r="B443" s="42">
        <v>14034</v>
      </c>
      <c r="C443" s="85"/>
      <c r="D443" s="84">
        <v>1022.07</v>
      </c>
      <c r="E443" s="84">
        <v>1022.07</v>
      </c>
      <c r="F443" s="75">
        <f t="shared" si="6"/>
        <v>100</v>
      </c>
    </row>
    <row r="444" spans="1:6" ht="12.75" hidden="1">
      <c r="A444" s="8" t="s">
        <v>226</v>
      </c>
      <c r="B444" s="42">
        <v>98035</v>
      </c>
      <c r="C444" s="85"/>
      <c r="D444" s="84">
        <v>0</v>
      </c>
      <c r="E444" s="84"/>
      <c r="F444" s="75" t="e">
        <f t="shared" si="6"/>
        <v>#DIV/0!</v>
      </c>
    </row>
    <row r="445" spans="1:6" ht="12.75" hidden="1">
      <c r="A445" s="8" t="s">
        <v>344</v>
      </c>
      <c r="B445" s="42">
        <v>17055</v>
      </c>
      <c r="C445" s="85"/>
      <c r="D445" s="84">
        <v>0</v>
      </c>
      <c r="E445" s="84"/>
      <c r="F445" s="75" t="e">
        <f t="shared" si="6"/>
        <v>#DIV/0!</v>
      </c>
    </row>
    <row r="446" spans="1:6" ht="12.75">
      <c r="A446" s="8" t="s">
        <v>327</v>
      </c>
      <c r="B446" s="62" t="s">
        <v>208</v>
      </c>
      <c r="C446" s="85"/>
      <c r="D446" s="84">
        <v>1950.2800000000002</v>
      </c>
      <c r="E446" s="84">
        <v>1950.28</v>
      </c>
      <c r="F446" s="75">
        <f t="shared" si="6"/>
        <v>99.99999999999999</v>
      </c>
    </row>
    <row r="447" spans="1:6" ht="12.75" hidden="1">
      <c r="A447" s="8" t="s">
        <v>207</v>
      </c>
      <c r="B447" s="42">
        <v>33064</v>
      </c>
      <c r="C447" s="85"/>
      <c r="D447" s="84"/>
      <c r="E447" s="84"/>
      <c r="F447" s="75" t="e">
        <f t="shared" si="6"/>
        <v>#DIV/0!</v>
      </c>
    </row>
    <row r="448" spans="1:6" ht="12.75">
      <c r="A448" s="14" t="s">
        <v>40</v>
      </c>
      <c r="B448" s="46"/>
      <c r="C448" s="93">
        <f>SUM(C450:C456)</f>
        <v>0</v>
      </c>
      <c r="D448" s="93">
        <f>SUM(D450:D456)</f>
        <v>1287.26</v>
      </c>
      <c r="E448" s="94">
        <f>SUM(E450:E456)</f>
        <v>1287.25</v>
      </c>
      <c r="F448" s="123">
        <f t="shared" si="6"/>
        <v>99.99922315616115</v>
      </c>
    </row>
    <row r="449" spans="1:6" ht="12.75">
      <c r="A449" s="10" t="s">
        <v>13</v>
      </c>
      <c r="B449" s="42"/>
      <c r="C449" s="85"/>
      <c r="D449" s="84"/>
      <c r="E449" s="84"/>
      <c r="F449" s="75"/>
    </row>
    <row r="450" spans="1:6" ht="12.75" hidden="1">
      <c r="A450" s="12" t="s">
        <v>55</v>
      </c>
      <c r="B450" s="42"/>
      <c r="C450" s="85"/>
      <c r="D450" s="84">
        <v>0</v>
      </c>
      <c r="E450" s="84"/>
      <c r="F450" s="75" t="e">
        <f t="shared" si="6"/>
        <v>#DIV/0!</v>
      </c>
    </row>
    <row r="451" spans="1:6" ht="12.75" hidden="1">
      <c r="A451" s="12" t="s">
        <v>166</v>
      </c>
      <c r="B451" s="42"/>
      <c r="C451" s="85"/>
      <c r="D451" s="84"/>
      <c r="E451" s="84"/>
      <c r="F451" s="75" t="e">
        <f t="shared" si="6"/>
        <v>#DIV/0!</v>
      </c>
    </row>
    <row r="452" spans="1:6" ht="12.75" hidden="1">
      <c r="A452" s="12" t="s">
        <v>167</v>
      </c>
      <c r="B452" s="42"/>
      <c r="C452" s="85"/>
      <c r="D452" s="84"/>
      <c r="E452" s="84"/>
      <c r="F452" s="77" t="e">
        <f t="shared" si="6"/>
        <v>#DIV/0!</v>
      </c>
    </row>
    <row r="453" spans="1:6" ht="12.75" hidden="1">
      <c r="A453" s="12" t="s">
        <v>159</v>
      </c>
      <c r="B453" s="42"/>
      <c r="C453" s="85"/>
      <c r="D453" s="84"/>
      <c r="E453" s="84"/>
      <c r="F453" s="75"/>
    </row>
    <row r="454" spans="1:6" ht="12.75" hidden="1">
      <c r="A454" s="8" t="s">
        <v>41</v>
      </c>
      <c r="B454" s="42"/>
      <c r="C454" s="85"/>
      <c r="D454" s="84">
        <v>0</v>
      </c>
      <c r="E454" s="84"/>
      <c r="F454" s="75" t="e">
        <f t="shared" si="6"/>
        <v>#DIV/0!</v>
      </c>
    </row>
    <row r="455" spans="1:6" ht="12.75">
      <c r="A455" s="8" t="s">
        <v>61</v>
      </c>
      <c r="B455" s="42"/>
      <c r="C455" s="85"/>
      <c r="D455" s="84">
        <v>1045.26</v>
      </c>
      <c r="E455" s="84">
        <v>1045.25</v>
      </c>
      <c r="F455" s="75">
        <f t="shared" si="6"/>
        <v>99.99904330023153</v>
      </c>
    </row>
    <row r="456" spans="1:6" ht="12.75">
      <c r="A456" s="65" t="s">
        <v>335</v>
      </c>
      <c r="B456" s="45"/>
      <c r="C456" s="96"/>
      <c r="D456" s="97">
        <v>242</v>
      </c>
      <c r="E456" s="97">
        <v>242</v>
      </c>
      <c r="F456" s="78">
        <f t="shared" si="6"/>
        <v>100</v>
      </c>
    </row>
    <row r="457" spans="1:6" ht="12.75">
      <c r="A457" s="5" t="s">
        <v>78</v>
      </c>
      <c r="B457" s="46"/>
      <c r="C457" s="83">
        <f>C458+C461</f>
        <v>3304.9</v>
      </c>
      <c r="D457" s="83">
        <f>D458+D461</f>
        <v>3304.9</v>
      </c>
      <c r="E457" s="86">
        <f>E458+E461</f>
        <v>356.32</v>
      </c>
      <c r="F457" s="123">
        <f t="shared" si="6"/>
        <v>10.781566764501195</v>
      </c>
    </row>
    <row r="458" spans="1:6" ht="12.75">
      <c r="A458" s="14" t="s">
        <v>35</v>
      </c>
      <c r="B458" s="46"/>
      <c r="C458" s="93">
        <f>SUM(C460:C460)</f>
        <v>3304.9</v>
      </c>
      <c r="D458" s="93">
        <f>SUM(D460:D460)</f>
        <v>3304.9</v>
      </c>
      <c r="E458" s="94">
        <f>SUM(E460:E460)</f>
        <v>356.32</v>
      </c>
      <c r="F458" s="123">
        <f t="shared" si="6"/>
        <v>10.781566764501195</v>
      </c>
    </row>
    <row r="459" spans="1:6" ht="12.75">
      <c r="A459" s="10" t="s">
        <v>13</v>
      </c>
      <c r="B459" s="42"/>
      <c r="C459" s="85"/>
      <c r="D459" s="84"/>
      <c r="E459" s="84"/>
      <c r="F459" s="75"/>
    </row>
    <row r="460" spans="1:6" ht="12.75">
      <c r="A460" s="11" t="s">
        <v>37</v>
      </c>
      <c r="B460" s="45"/>
      <c r="C460" s="104">
        <v>3304.9</v>
      </c>
      <c r="D460" s="97">
        <v>3304.9</v>
      </c>
      <c r="E460" s="97">
        <v>356.32</v>
      </c>
      <c r="F460" s="78">
        <f t="shared" si="6"/>
        <v>10.781566764501195</v>
      </c>
    </row>
    <row r="461" spans="1:6" ht="12.75" hidden="1">
      <c r="A461" s="14" t="s">
        <v>40</v>
      </c>
      <c r="B461" s="46"/>
      <c r="C461" s="93">
        <f>SUM(C463:C463)</f>
        <v>0</v>
      </c>
      <c r="D461" s="94">
        <v>0</v>
      </c>
      <c r="E461" s="84"/>
      <c r="F461" s="74" t="e">
        <f t="shared" si="6"/>
        <v>#DIV/0!</v>
      </c>
    </row>
    <row r="462" spans="1:6" ht="12.75" hidden="1">
      <c r="A462" s="10" t="s">
        <v>13</v>
      </c>
      <c r="B462" s="42"/>
      <c r="C462" s="85"/>
      <c r="D462" s="84"/>
      <c r="E462" s="84"/>
      <c r="F462" s="74" t="e">
        <f>E462/D462*100</f>
        <v>#DIV/0!</v>
      </c>
    </row>
    <row r="463" spans="1:6" ht="12.75" hidden="1">
      <c r="A463" s="11" t="s">
        <v>41</v>
      </c>
      <c r="B463" s="45"/>
      <c r="C463" s="96"/>
      <c r="D463" s="97">
        <v>0</v>
      </c>
      <c r="E463" s="84"/>
      <c r="F463" s="74" t="e">
        <f>E463/D463*100</f>
        <v>#DIV/0!</v>
      </c>
    </row>
    <row r="464" spans="1:6" ht="12.75">
      <c r="A464" s="5" t="s">
        <v>79</v>
      </c>
      <c r="B464" s="46"/>
      <c r="C464" s="83">
        <f>C465</f>
        <v>39795.34</v>
      </c>
      <c r="D464" s="83">
        <f>D465</f>
        <v>181452.38999999998</v>
      </c>
      <c r="E464" s="86">
        <f>E465</f>
        <v>54820.99</v>
      </c>
      <c r="F464" s="123">
        <f>E464/D464*100</f>
        <v>30.21232732178397</v>
      </c>
    </row>
    <row r="465" spans="1:6" ht="12.75">
      <c r="A465" s="14" t="s">
        <v>35</v>
      </c>
      <c r="B465" s="46"/>
      <c r="C465" s="93">
        <f>SUM(C467:C470)</f>
        <v>39795.34</v>
      </c>
      <c r="D465" s="93">
        <f>SUM(D467:D470)</f>
        <v>181452.38999999998</v>
      </c>
      <c r="E465" s="94">
        <f>SUM(E467:E470)</f>
        <v>54820.99</v>
      </c>
      <c r="F465" s="123">
        <f>E465/D465*100</f>
        <v>30.21232732178397</v>
      </c>
    </row>
    <row r="466" spans="1:6" ht="12.75">
      <c r="A466" s="10" t="s">
        <v>13</v>
      </c>
      <c r="B466" s="42"/>
      <c r="C466" s="83"/>
      <c r="D466" s="84"/>
      <c r="E466" s="84"/>
      <c r="F466" s="74"/>
    </row>
    <row r="467" spans="1:6" ht="12.75">
      <c r="A467" s="43" t="s">
        <v>168</v>
      </c>
      <c r="B467" s="42"/>
      <c r="C467" s="85">
        <v>4295.34</v>
      </c>
      <c r="D467" s="84">
        <v>102700.28</v>
      </c>
      <c r="E467" s="84"/>
      <c r="F467" s="75">
        <f aca="true" t="shared" si="7" ref="F467:F524">E467/D467*100</f>
        <v>0</v>
      </c>
    </row>
    <row r="468" spans="1:6" ht="12.75">
      <c r="A468" s="43" t="s">
        <v>80</v>
      </c>
      <c r="B468" s="42"/>
      <c r="C468" s="85"/>
      <c r="D468" s="84">
        <v>32755.340000000004</v>
      </c>
      <c r="E468" s="84">
        <v>32755.34</v>
      </c>
      <c r="F468" s="75">
        <f t="shared" si="7"/>
        <v>99.99999999999999</v>
      </c>
    </row>
    <row r="469" spans="1:6" ht="12.75">
      <c r="A469" s="43" t="s">
        <v>81</v>
      </c>
      <c r="B469" s="42"/>
      <c r="C469" s="85"/>
      <c r="D469" s="84">
        <v>10496.77</v>
      </c>
      <c r="E469" s="84">
        <v>10496.77</v>
      </c>
      <c r="F469" s="75">
        <f t="shared" si="7"/>
        <v>100</v>
      </c>
    </row>
    <row r="470" spans="1:6" ht="12.75">
      <c r="A470" s="11" t="s">
        <v>37</v>
      </c>
      <c r="B470" s="45"/>
      <c r="C470" s="96">
        <v>35500</v>
      </c>
      <c r="D470" s="97">
        <v>35500</v>
      </c>
      <c r="E470" s="97">
        <v>11568.88</v>
      </c>
      <c r="F470" s="78">
        <f t="shared" si="7"/>
        <v>32.58839436619718</v>
      </c>
    </row>
    <row r="471" spans="1:6" ht="12.75">
      <c r="A471" s="5" t="s">
        <v>145</v>
      </c>
      <c r="B471" s="46"/>
      <c r="C471" s="83">
        <f>C472+C486</f>
        <v>85202</v>
      </c>
      <c r="D471" s="83">
        <f>D472+D486</f>
        <v>246338.99000000002</v>
      </c>
      <c r="E471" s="86">
        <f>E472+E486</f>
        <v>203858.40000000002</v>
      </c>
      <c r="F471" s="123">
        <f t="shared" si="7"/>
        <v>82.75523091167987</v>
      </c>
    </row>
    <row r="472" spans="1:6" ht="12.75">
      <c r="A472" s="14" t="s">
        <v>35</v>
      </c>
      <c r="B472" s="46"/>
      <c r="C472" s="93">
        <f>SUM(C474:C485)</f>
        <v>85202</v>
      </c>
      <c r="D472" s="93">
        <f>SUM(D474:D485)</f>
        <v>97334.17000000001</v>
      </c>
      <c r="E472" s="94">
        <f>SUM(E474:E485)</f>
        <v>81239.38</v>
      </c>
      <c r="F472" s="123">
        <f t="shared" si="7"/>
        <v>83.46439898752924</v>
      </c>
    </row>
    <row r="473" spans="1:6" ht="12.75">
      <c r="A473" s="10" t="s">
        <v>13</v>
      </c>
      <c r="B473" s="42"/>
      <c r="C473" s="85"/>
      <c r="D473" s="84"/>
      <c r="E473" s="84"/>
      <c r="F473" s="75"/>
    </row>
    <row r="474" spans="1:6" ht="12.75">
      <c r="A474" s="8" t="s">
        <v>222</v>
      </c>
      <c r="B474" s="42">
        <v>1202</v>
      </c>
      <c r="C474" s="85"/>
      <c r="D474" s="84">
        <v>3653.8600000000006</v>
      </c>
      <c r="E474" s="84">
        <v>3627.5</v>
      </c>
      <c r="F474" s="75">
        <f t="shared" si="7"/>
        <v>99.27857115488824</v>
      </c>
    </row>
    <row r="475" spans="1:6" ht="12.75">
      <c r="A475" s="8" t="s">
        <v>162</v>
      </c>
      <c r="B475" s="42">
        <v>1207</v>
      </c>
      <c r="C475" s="85"/>
      <c r="D475" s="84">
        <v>13268.160000000002</v>
      </c>
      <c r="E475" s="84">
        <v>12307.23</v>
      </c>
      <c r="F475" s="75">
        <f t="shared" si="7"/>
        <v>92.75762426741913</v>
      </c>
    </row>
    <row r="476" spans="1:6" ht="12.75">
      <c r="A476" s="12" t="s">
        <v>240</v>
      </c>
      <c r="B476" s="42">
        <v>1209</v>
      </c>
      <c r="C476" s="85"/>
      <c r="D476" s="84">
        <v>2360.2200000000003</v>
      </c>
      <c r="E476" s="84">
        <v>2151.76</v>
      </c>
      <c r="F476" s="75">
        <f t="shared" si="7"/>
        <v>91.16777249578429</v>
      </c>
    </row>
    <row r="477" spans="1:6" ht="12.75">
      <c r="A477" s="8" t="s">
        <v>163</v>
      </c>
      <c r="B477" s="42">
        <v>1211</v>
      </c>
      <c r="C477" s="85"/>
      <c r="D477" s="84">
        <v>3300.1899999999996</v>
      </c>
      <c r="E477" s="84">
        <v>3074.56</v>
      </c>
      <c r="F477" s="75">
        <f t="shared" si="7"/>
        <v>93.16312091122028</v>
      </c>
    </row>
    <row r="478" spans="1:6" ht="12.75">
      <c r="A478" s="8" t="s">
        <v>210</v>
      </c>
      <c r="B478" s="42">
        <v>1214</v>
      </c>
      <c r="C478" s="85"/>
      <c r="D478" s="84">
        <v>1931.89</v>
      </c>
      <c r="E478" s="84">
        <v>1750</v>
      </c>
      <c r="F478" s="75">
        <f t="shared" si="7"/>
        <v>90.58486766844904</v>
      </c>
    </row>
    <row r="479" spans="1:6" ht="12.75">
      <c r="A479" s="8" t="s">
        <v>211</v>
      </c>
      <c r="B479" s="42">
        <v>1213</v>
      </c>
      <c r="C479" s="85"/>
      <c r="D479" s="84">
        <v>995.74</v>
      </c>
      <c r="E479" s="84">
        <v>960.06</v>
      </c>
      <c r="F479" s="75">
        <f t="shared" si="7"/>
        <v>96.4167352923454</v>
      </c>
    </row>
    <row r="480" spans="1:6" ht="12.75">
      <c r="A480" s="8" t="s">
        <v>239</v>
      </c>
      <c r="B480" s="42">
        <v>1216</v>
      </c>
      <c r="C480" s="85"/>
      <c r="D480" s="84">
        <v>21043.52</v>
      </c>
      <c r="E480" s="84">
        <v>20186.84</v>
      </c>
      <c r="F480" s="75">
        <f t="shared" si="7"/>
        <v>95.92900807469472</v>
      </c>
    </row>
    <row r="481" spans="1:6" ht="12.75">
      <c r="A481" s="8" t="s">
        <v>164</v>
      </c>
      <c r="B481" s="42">
        <v>1239</v>
      </c>
      <c r="C481" s="85"/>
      <c r="D481" s="84">
        <v>12454.08</v>
      </c>
      <c r="E481" s="84">
        <v>9197.16</v>
      </c>
      <c r="F481" s="75">
        <f t="shared" si="7"/>
        <v>73.8485701071456</v>
      </c>
    </row>
    <row r="482" spans="1:6" ht="12.75">
      <c r="A482" s="8" t="s">
        <v>183</v>
      </c>
      <c r="B482" s="42">
        <v>1300</v>
      </c>
      <c r="C482" s="85"/>
      <c r="D482" s="84">
        <v>33191.630000000005</v>
      </c>
      <c r="E482" s="84">
        <v>23072.02</v>
      </c>
      <c r="F482" s="75">
        <f t="shared" si="7"/>
        <v>69.51156059524645</v>
      </c>
    </row>
    <row r="483" spans="1:6" ht="12.75">
      <c r="A483" s="8" t="s">
        <v>165</v>
      </c>
      <c r="B483" s="42">
        <v>1110</v>
      </c>
      <c r="C483" s="85"/>
      <c r="D483" s="84">
        <v>5027.38</v>
      </c>
      <c r="E483" s="84">
        <v>4906.4</v>
      </c>
      <c r="F483" s="75">
        <f t="shared" si="7"/>
        <v>97.59357756923089</v>
      </c>
    </row>
    <row r="484" spans="1:6" ht="12.75">
      <c r="A484" s="8" t="s">
        <v>86</v>
      </c>
      <c r="B484" s="42">
        <v>2148</v>
      </c>
      <c r="C484" s="85">
        <v>85200</v>
      </c>
      <c r="D484" s="84">
        <v>0</v>
      </c>
      <c r="E484" s="84"/>
      <c r="F484" s="76" t="s">
        <v>369</v>
      </c>
    </row>
    <row r="485" spans="1:6" ht="13.5" thickBot="1">
      <c r="A485" s="130" t="s">
        <v>290</v>
      </c>
      <c r="B485" s="128"/>
      <c r="C485" s="129">
        <v>2</v>
      </c>
      <c r="D485" s="100">
        <v>107.50000000000003</v>
      </c>
      <c r="E485" s="100">
        <v>5.85</v>
      </c>
      <c r="F485" s="81">
        <f t="shared" si="7"/>
        <v>5.441860465116277</v>
      </c>
    </row>
    <row r="486" spans="1:6" ht="12.75">
      <c r="A486" s="14" t="s">
        <v>40</v>
      </c>
      <c r="B486" s="46"/>
      <c r="C486" s="93">
        <f>SUM(C488:C495)</f>
        <v>0</v>
      </c>
      <c r="D486" s="93">
        <f>SUM(D488:D495)</f>
        <v>149004.82</v>
      </c>
      <c r="E486" s="94">
        <f>SUM(E488:E495)</f>
        <v>122619.02</v>
      </c>
      <c r="F486" s="123">
        <f t="shared" si="7"/>
        <v>82.29198223252106</v>
      </c>
    </row>
    <row r="487" spans="1:6" ht="12.75">
      <c r="A487" s="10" t="s">
        <v>13</v>
      </c>
      <c r="B487" s="42"/>
      <c r="C487" s="85"/>
      <c r="D487" s="84"/>
      <c r="E487" s="84"/>
      <c r="F487" s="75"/>
    </row>
    <row r="488" spans="1:6" ht="12.75">
      <c r="A488" s="12" t="s">
        <v>252</v>
      </c>
      <c r="B488" s="42">
        <v>1207</v>
      </c>
      <c r="C488" s="85"/>
      <c r="D488" s="84">
        <v>2400</v>
      </c>
      <c r="E488" s="84">
        <v>2400</v>
      </c>
      <c r="F488" s="75">
        <f t="shared" si="7"/>
        <v>100</v>
      </c>
    </row>
    <row r="489" spans="1:6" ht="12.75" hidden="1">
      <c r="A489" s="12" t="s">
        <v>273</v>
      </c>
      <c r="B489" s="42">
        <v>1214</v>
      </c>
      <c r="C489" s="85"/>
      <c r="D489" s="84">
        <v>0</v>
      </c>
      <c r="E489" s="84"/>
      <c r="F489" s="75" t="e">
        <f t="shared" si="7"/>
        <v>#DIV/0!</v>
      </c>
    </row>
    <row r="490" spans="1:6" ht="12.75">
      <c r="A490" s="12" t="s">
        <v>253</v>
      </c>
      <c r="B490" s="42">
        <v>1209</v>
      </c>
      <c r="C490" s="85"/>
      <c r="D490" s="84">
        <v>600</v>
      </c>
      <c r="E490" s="84">
        <v>600</v>
      </c>
      <c r="F490" s="75">
        <f t="shared" si="7"/>
        <v>100</v>
      </c>
    </row>
    <row r="491" spans="1:6" ht="12.75">
      <c r="A491" s="8" t="s">
        <v>254</v>
      </c>
      <c r="B491" s="42">
        <v>1202</v>
      </c>
      <c r="C491" s="85"/>
      <c r="D491" s="84">
        <v>1111.62</v>
      </c>
      <c r="E491" s="84">
        <v>1106.5</v>
      </c>
      <c r="F491" s="75">
        <f t="shared" si="7"/>
        <v>99.53941094978501</v>
      </c>
    </row>
    <row r="492" spans="1:6" ht="12.75">
      <c r="A492" s="8" t="s">
        <v>275</v>
      </c>
      <c r="B492" s="42">
        <v>1216</v>
      </c>
      <c r="C492" s="85"/>
      <c r="D492" s="84">
        <v>395</v>
      </c>
      <c r="E492" s="84">
        <v>392.78</v>
      </c>
      <c r="F492" s="75">
        <f t="shared" si="7"/>
        <v>99.4379746835443</v>
      </c>
    </row>
    <row r="493" spans="1:6" ht="12.75">
      <c r="A493" s="8" t="s">
        <v>280</v>
      </c>
      <c r="B493" s="42">
        <v>1239</v>
      </c>
      <c r="C493" s="85"/>
      <c r="D493" s="84">
        <v>43682.43</v>
      </c>
      <c r="E493" s="84">
        <v>38322.46</v>
      </c>
      <c r="F493" s="75">
        <f t="shared" si="7"/>
        <v>87.7296890305782</v>
      </c>
    </row>
    <row r="494" spans="1:6" ht="12.75">
      <c r="A494" s="12" t="s">
        <v>255</v>
      </c>
      <c r="B494" s="42">
        <v>1300</v>
      </c>
      <c r="C494" s="85"/>
      <c r="D494" s="84">
        <v>75427.12</v>
      </c>
      <c r="E494" s="84">
        <v>54574.79</v>
      </c>
      <c r="F494" s="75">
        <f t="shared" si="7"/>
        <v>72.35433356066095</v>
      </c>
    </row>
    <row r="495" spans="1:6" ht="12.75">
      <c r="A495" s="11" t="s">
        <v>274</v>
      </c>
      <c r="B495" s="45">
        <v>1110</v>
      </c>
      <c r="C495" s="105"/>
      <c r="D495" s="97">
        <v>25388.65</v>
      </c>
      <c r="E495" s="97">
        <v>25222.49</v>
      </c>
      <c r="F495" s="78">
        <f t="shared" si="7"/>
        <v>99.34553432340829</v>
      </c>
    </row>
    <row r="496" spans="1:6" ht="12.75">
      <c r="A496" s="5" t="s">
        <v>124</v>
      </c>
      <c r="B496" s="46"/>
      <c r="C496" s="83">
        <f>C497</f>
        <v>1</v>
      </c>
      <c r="D496" s="83">
        <f>D497</f>
        <v>2376.18</v>
      </c>
      <c r="E496" s="86">
        <f>E497</f>
        <v>2.7</v>
      </c>
      <c r="F496" s="123">
        <f t="shared" si="7"/>
        <v>0.11362775547307023</v>
      </c>
    </row>
    <row r="497" spans="1:6" ht="12.75">
      <c r="A497" s="14" t="s">
        <v>35</v>
      </c>
      <c r="B497" s="46"/>
      <c r="C497" s="93">
        <f>C499</f>
        <v>1</v>
      </c>
      <c r="D497" s="93">
        <f>D499</f>
        <v>2376.18</v>
      </c>
      <c r="E497" s="94">
        <f>E499</f>
        <v>2.7</v>
      </c>
      <c r="F497" s="123">
        <f t="shared" si="7"/>
        <v>0.11362775547307023</v>
      </c>
    </row>
    <row r="498" spans="1:6" ht="12.75">
      <c r="A498" s="10" t="s">
        <v>13</v>
      </c>
      <c r="B498" s="42"/>
      <c r="C498" s="85"/>
      <c r="D498" s="84"/>
      <c r="E498" s="84"/>
      <c r="F498" s="75"/>
    </row>
    <row r="499" spans="1:6" ht="12.75">
      <c r="A499" s="65" t="s">
        <v>37</v>
      </c>
      <c r="B499" s="66"/>
      <c r="C499" s="96">
        <v>1</v>
      </c>
      <c r="D499" s="97">
        <v>2376.18</v>
      </c>
      <c r="E499" s="97">
        <v>2.7</v>
      </c>
      <c r="F499" s="78">
        <f t="shared" si="7"/>
        <v>0.11362775547307023</v>
      </c>
    </row>
    <row r="500" spans="1:6" ht="12.75">
      <c r="A500" s="5" t="s">
        <v>82</v>
      </c>
      <c r="B500" s="46"/>
      <c r="C500" s="83">
        <f>C502+C503</f>
        <v>339541.5</v>
      </c>
      <c r="D500" s="83">
        <f>D502+D503</f>
        <v>812263.94</v>
      </c>
      <c r="E500" s="86">
        <f>E502+E503</f>
        <v>402327.93</v>
      </c>
      <c r="F500" s="123">
        <f>E500/D500*100</f>
        <v>49.53167439637909</v>
      </c>
    </row>
    <row r="501" spans="1:6" ht="12.75">
      <c r="A501" s="7" t="s">
        <v>13</v>
      </c>
      <c r="B501" s="42"/>
      <c r="C501" s="83"/>
      <c r="D501" s="83"/>
      <c r="E501" s="86"/>
      <c r="F501" s="75"/>
    </row>
    <row r="502" spans="1:6" ht="12.75">
      <c r="A502" s="5" t="s">
        <v>35</v>
      </c>
      <c r="B502" s="46"/>
      <c r="C502" s="88">
        <f>C509+C511+C523+C525+C530+C542+C526+C516+C544+C518+C548+C532</f>
        <v>22321</v>
      </c>
      <c r="D502" s="88">
        <f>D509+D511+D523+D525+D530+D542+D526+D516+D544+D518+D548+D532</f>
        <v>120928.14</v>
      </c>
      <c r="E502" s="89">
        <f>E509+E511+E523+E525+E530+E542+E526+E516+E544+E518+E548+E532</f>
        <v>55282.170000000006</v>
      </c>
      <c r="F502" s="123">
        <f>E502/D502*100</f>
        <v>45.71489315886278</v>
      </c>
    </row>
    <row r="503" spans="1:6" ht="12.75">
      <c r="A503" s="5" t="s">
        <v>40</v>
      </c>
      <c r="B503" s="46"/>
      <c r="C503" s="88">
        <f>+C506+C507+C508+C512+C513+C515+C517+C519+C521+C522+C524+C527+C529+C531+C533+C535+C536+C538+C539+C541+C543+C545+C547</f>
        <v>317220.5</v>
      </c>
      <c r="D503" s="88">
        <f>+D506+D507+D508+D512+D513+D515+D517+D519+D521+D522+D524+D527+D529+D531+D533+D535+D536+D538+D539+D541+D543+D545+D547</f>
        <v>691335.7999999999</v>
      </c>
      <c r="E503" s="89">
        <f>+E506+E507+E508+E512+E513+E515+E517+E519+E521+E522+E524+E527+E529+E531+E533+E535+E536+E538+E539+E541+E543+E545+E547</f>
        <v>347045.76</v>
      </c>
      <c r="F503" s="123">
        <f>E503/D503*100</f>
        <v>50.199304014055116</v>
      </c>
    </row>
    <row r="504" spans="1:6" ht="12.75">
      <c r="A504" s="6" t="s">
        <v>83</v>
      </c>
      <c r="B504" s="42"/>
      <c r="C504" s="83"/>
      <c r="D504" s="84"/>
      <c r="E504" s="84"/>
      <c r="F504" s="75"/>
    </row>
    <row r="505" spans="1:6" ht="12.75">
      <c r="A505" s="7" t="s">
        <v>87</v>
      </c>
      <c r="B505" s="42">
        <v>10</v>
      </c>
      <c r="C505" s="85">
        <f>SUM(C506:C509)</f>
        <v>40000</v>
      </c>
      <c r="D505" s="85">
        <f>SUM(D506:D509)</f>
        <v>116411.66</v>
      </c>
      <c r="E505" s="87">
        <f>SUM(E506:E509)</f>
        <v>108374.10999999999</v>
      </c>
      <c r="F505" s="75">
        <f t="shared" si="7"/>
        <v>93.0955799444832</v>
      </c>
    </row>
    <row r="506" spans="1:6" ht="12.75" hidden="1">
      <c r="A506" s="7" t="s">
        <v>88</v>
      </c>
      <c r="B506" s="42"/>
      <c r="C506" s="85"/>
      <c r="D506" s="84">
        <v>0</v>
      </c>
      <c r="E506" s="84"/>
      <c r="F506" s="75" t="e">
        <f t="shared" si="7"/>
        <v>#DIV/0!</v>
      </c>
    </row>
    <row r="507" spans="1:6" ht="12.75">
      <c r="A507" s="43" t="s">
        <v>85</v>
      </c>
      <c r="B507" s="42"/>
      <c r="C507" s="85">
        <v>38000</v>
      </c>
      <c r="D507" s="84">
        <v>85238.57</v>
      </c>
      <c r="E507" s="84">
        <v>81299.26</v>
      </c>
      <c r="F507" s="75">
        <f t="shared" si="7"/>
        <v>95.37848886953405</v>
      </c>
    </row>
    <row r="508" spans="1:6" ht="12.75">
      <c r="A508" s="7" t="s">
        <v>86</v>
      </c>
      <c r="B508" s="42"/>
      <c r="C508" s="85"/>
      <c r="D508" s="84">
        <v>389.8</v>
      </c>
      <c r="E508" s="84"/>
      <c r="F508" s="75">
        <f t="shared" si="7"/>
        <v>0</v>
      </c>
    </row>
    <row r="509" spans="1:6" ht="12.75">
      <c r="A509" s="8" t="s">
        <v>115</v>
      </c>
      <c r="B509" s="42"/>
      <c r="C509" s="85">
        <v>2000</v>
      </c>
      <c r="D509" s="84">
        <v>30783.29</v>
      </c>
      <c r="E509" s="84">
        <v>27074.85</v>
      </c>
      <c r="F509" s="75">
        <f t="shared" si="7"/>
        <v>87.95307454141515</v>
      </c>
    </row>
    <row r="510" spans="1:6" ht="12.75">
      <c r="A510" s="7" t="s">
        <v>90</v>
      </c>
      <c r="B510" s="42">
        <v>12</v>
      </c>
      <c r="C510" s="85">
        <f>C511+C512+C513</f>
        <v>4000</v>
      </c>
      <c r="D510" s="85">
        <f>D511+D512+D513</f>
        <v>16732.29</v>
      </c>
      <c r="E510" s="87">
        <f>E511+E512+E513</f>
        <v>2444.38</v>
      </c>
      <c r="F510" s="75">
        <f t="shared" si="7"/>
        <v>14.608759470461008</v>
      </c>
    </row>
    <row r="511" spans="1:6" ht="12.75">
      <c r="A511" s="7" t="s">
        <v>91</v>
      </c>
      <c r="B511" s="42"/>
      <c r="C511" s="85">
        <v>750</v>
      </c>
      <c r="D511" s="84">
        <v>8968.83</v>
      </c>
      <c r="E511" s="84">
        <v>366.06</v>
      </c>
      <c r="F511" s="75">
        <f t="shared" si="7"/>
        <v>4.081468820347805</v>
      </c>
    </row>
    <row r="512" spans="1:6" ht="12.75">
      <c r="A512" s="7" t="s">
        <v>89</v>
      </c>
      <c r="B512" s="42"/>
      <c r="C512" s="85">
        <v>3250</v>
      </c>
      <c r="D512" s="84">
        <v>6868.58</v>
      </c>
      <c r="E512" s="84">
        <v>2078.32</v>
      </c>
      <c r="F512" s="75">
        <f t="shared" si="7"/>
        <v>30.258364902206864</v>
      </c>
    </row>
    <row r="513" spans="1:6" ht="12.75" customHeight="1">
      <c r="A513" s="7" t="s">
        <v>86</v>
      </c>
      <c r="B513" s="42"/>
      <c r="C513" s="85"/>
      <c r="D513" s="84">
        <v>894.88</v>
      </c>
      <c r="E513" s="84"/>
      <c r="F513" s="75">
        <f t="shared" si="7"/>
        <v>0</v>
      </c>
    </row>
    <row r="514" spans="1:6" ht="12.75">
      <c r="A514" s="7" t="s">
        <v>92</v>
      </c>
      <c r="B514" s="42">
        <v>14</v>
      </c>
      <c r="C514" s="85">
        <f>SUM(C515:C519)</f>
        <v>90000</v>
      </c>
      <c r="D514" s="85">
        <f>SUM(D515:D519)</f>
        <v>206881.29000000004</v>
      </c>
      <c r="E514" s="87">
        <f>SUM(E515:E519)</f>
        <v>118407.2</v>
      </c>
      <c r="F514" s="75">
        <f t="shared" si="7"/>
        <v>57.23436855986347</v>
      </c>
    </row>
    <row r="515" spans="1:6" ht="12.75">
      <c r="A515" s="7" t="s">
        <v>93</v>
      </c>
      <c r="B515" s="42"/>
      <c r="C515" s="85">
        <v>79000</v>
      </c>
      <c r="D515" s="84">
        <v>129195.01000000001</v>
      </c>
      <c r="E515" s="84">
        <v>82730.96</v>
      </c>
      <c r="F515" s="75">
        <f t="shared" si="7"/>
        <v>64.03572398036115</v>
      </c>
    </row>
    <row r="516" spans="1:6" ht="12.75">
      <c r="A516" s="7" t="s">
        <v>94</v>
      </c>
      <c r="B516" s="42"/>
      <c r="C516" s="85">
        <v>11000</v>
      </c>
      <c r="D516" s="84">
        <v>38926.2</v>
      </c>
      <c r="E516" s="84">
        <v>18311.87</v>
      </c>
      <c r="F516" s="75">
        <f t="shared" si="7"/>
        <v>47.04253176523781</v>
      </c>
    </row>
    <row r="517" spans="1:6" ht="13.5" customHeight="1">
      <c r="A517" s="7" t="s">
        <v>95</v>
      </c>
      <c r="B517" s="42"/>
      <c r="C517" s="85"/>
      <c r="D517" s="84">
        <v>36258.45</v>
      </c>
      <c r="E517" s="84">
        <v>15299.73</v>
      </c>
      <c r="F517" s="75">
        <f t="shared" si="7"/>
        <v>42.196315617462965</v>
      </c>
    </row>
    <row r="518" spans="1:6" ht="13.5" customHeight="1">
      <c r="A518" s="8" t="s">
        <v>115</v>
      </c>
      <c r="B518" s="42"/>
      <c r="C518" s="85"/>
      <c r="D518" s="84">
        <v>2501.63</v>
      </c>
      <c r="E518" s="84">
        <v>2064.64</v>
      </c>
      <c r="F518" s="75">
        <f t="shared" si="7"/>
        <v>82.53178927339374</v>
      </c>
    </row>
    <row r="519" spans="1:6" ht="12.75" hidden="1">
      <c r="A519" s="7" t="s">
        <v>96</v>
      </c>
      <c r="B519" s="42"/>
      <c r="C519" s="85"/>
      <c r="D519" s="84">
        <v>0</v>
      </c>
      <c r="E519" s="84"/>
      <c r="F519" s="75" t="e">
        <f t="shared" si="7"/>
        <v>#DIV/0!</v>
      </c>
    </row>
    <row r="520" spans="1:6" ht="12.75">
      <c r="A520" s="7" t="s">
        <v>97</v>
      </c>
      <c r="B520" s="42">
        <v>15</v>
      </c>
      <c r="C520" s="85">
        <f>SUM(C521:C527)</f>
        <v>90000</v>
      </c>
      <c r="D520" s="85">
        <f>SUM(D521:D527)</f>
        <v>353389.38</v>
      </c>
      <c r="E520" s="87">
        <f>SUM(E521:E527)</f>
        <v>131868.85</v>
      </c>
      <c r="F520" s="75">
        <f t="shared" si="7"/>
        <v>37.31545356569572</v>
      </c>
    </row>
    <row r="521" spans="1:6" ht="12.75">
      <c r="A521" s="7" t="s">
        <v>98</v>
      </c>
      <c r="B521" s="42"/>
      <c r="C521" s="85">
        <v>52655</v>
      </c>
      <c r="D521" s="84">
        <v>262721.62</v>
      </c>
      <c r="E521" s="84">
        <v>83817.33</v>
      </c>
      <c r="F521" s="75">
        <f t="shared" si="7"/>
        <v>31.903476386907176</v>
      </c>
    </row>
    <row r="522" spans="1:6" ht="12.75" hidden="1">
      <c r="A522" s="7" t="s">
        <v>99</v>
      </c>
      <c r="B522" s="42"/>
      <c r="C522" s="85"/>
      <c r="D522" s="84">
        <v>0</v>
      </c>
      <c r="E522" s="84"/>
      <c r="F522" s="75" t="e">
        <f t="shared" si="7"/>
        <v>#DIV/0!</v>
      </c>
    </row>
    <row r="523" spans="1:6" ht="12.75" hidden="1">
      <c r="A523" s="7" t="s">
        <v>100</v>
      </c>
      <c r="B523" s="42"/>
      <c r="C523" s="85"/>
      <c r="D523" s="84">
        <v>0</v>
      </c>
      <c r="E523" s="84"/>
      <c r="F523" s="75" t="e">
        <f t="shared" si="7"/>
        <v>#DIV/0!</v>
      </c>
    </row>
    <row r="524" spans="1:6" ht="12.75">
      <c r="A524" s="7" t="s">
        <v>101</v>
      </c>
      <c r="B524" s="42"/>
      <c r="C524" s="85">
        <v>30175</v>
      </c>
      <c r="D524" s="84">
        <v>52135.54</v>
      </c>
      <c r="E524" s="84">
        <v>42505.23</v>
      </c>
      <c r="F524" s="75">
        <f t="shared" si="7"/>
        <v>81.528320220717</v>
      </c>
    </row>
    <row r="525" spans="1:6" ht="12.75">
      <c r="A525" s="7" t="s">
        <v>102</v>
      </c>
      <c r="B525" s="42"/>
      <c r="C525" s="85">
        <v>2200</v>
      </c>
      <c r="D525" s="84">
        <v>2011.34</v>
      </c>
      <c r="E525" s="84">
        <v>1487.86</v>
      </c>
      <c r="F525" s="75">
        <f aca="true" t="shared" si="8" ref="F525:F552">E525/D525*100</f>
        <v>73.97356985890004</v>
      </c>
    </row>
    <row r="526" spans="1:6" ht="12.75">
      <c r="A526" s="7" t="s">
        <v>103</v>
      </c>
      <c r="B526" s="42"/>
      <c r="C526" s="85">
        <v>4970</v>
      </c>
      <c r="D526" s="84">
        <v>35235.85</v>
      </c>
      <c r="E526" s="84">
        <v>4058.43</v>
      </c>
      <c r="F526" s="75">
        <f t="shared" si="8"/>
        <v>11.517900093228914</v>
      </c>
    </row>
    <row r="527" spans="1:6" ht="12.75">
      <c r="A527" s="7" t="s">
        <v>96</v>
      </c>
      <c r="B527" s="42"/>
      <c r="C527" s="85"/>
      <c r="D527" s="84">
        <v>1285.0299999999988</v>
      </c>
      <c r="E527" s="84"/>
      <c r="F527" s="75">
        <f t="shared" si="8"/>
        <v>0</v>
      </c>
    </row>
    <row r="528" spans="1:6" ht="12.75">
      <c r="A528" s="7" t="s">
        <v>104</v>
      </c>
      <c r="B528" s="42">
        <v>16</v>
      </c>
      <c r="C528" s="85">
        <f>SUM(C529:C533)</f>
        <v>5000</v>
      </c>
      <c r="D528" s="85">
        <f>SUM(D529:D533)</f>
        <v>27707.229999999996</v>
      </c>
      <c r="E528" s="87">
        <f>SUM(E529:E533)</f>
        <v>23871.79</v>
      </c>
      <c r="F528" s="75">
        <f t="shared" si="8"/>
        <v>86.15725931462656</v>
      </c>
    </row>
    <row r="529" spans="1:6" ht="12.75">
      <c r="A529" s="7" t="s">
        <v>93</v>
      </c>
      <c r="B529" s="42"/>
      <c r="C529" s="85">
        <v>4005</v>
      </c>
      <c r="D529" s="84">
        <v>6256.63</v>
      </c>
      <c r="E529" s="84">
        <v>4185.99</v>
      </c>
      <c r="F529" s="75">
        <f t="shared" si="8"/>
        <v>66.90486731675038</v>
      </c>
    </row>
    <row r="530" spans="1:6" ht="12.75">
      <c r="A530" s="7" t="s">
        <v>94</v>
      </c>
      <c r="B530" s="42"/>
      <c r="C530" s="85">
        <v>400</v>
      </c>
      <c r="D530" s="84">
        <v>1270</v>
      </c>
      <c r="E530" s="84">
        <v>1269.87</v>
      </c>
      <c r="F530" s="75">
        <f t="shared" si="8"/>
        <v>99.98976377952755</v>
      </c>
    </row>
    <row r="531" spans="1:6" ht="12.75">
      <c r="A531" s="7" t="s">
        <v>95</v>
      </c>
      <c r="B531" s="42"/>
      <c r="C531" s="85"/>
      <c r="D531" s="84">
        <v>19884.099999999995</v>
      </c>
      <c r="E531" s="84">
        <v>18234.5</v>
      </c>
      <c r="F531" s="75">
        <f t="shared" si="8"/>
        <v>91.70392424097649</v>
      </c>
    </row>
    <row r="532" spans="1:6" ht="12.75">
      <c r="A532" s="7" t="s">
        <v>103</v>
      </c>
      <c r="B532" s="42"/>
      <c r="C532" s="85"/>
      <c r="D532" s="84">
        <v>200</v>
      </c>
      <c r="E532" s="84">
        <v>181.43</v>
      </c>
      <c r="F532" s="75">
        <f t="shared" si="8"/>
        <v>90.715</v>
      </c>
    </row>
    <row r="533" spans="1:6" ht="12.75">
      <c r="A533" s="7" t="s">
        <v>96</v>
      </c>
      <c r="B533" s="42"/>
      <c r="C533" s="85">
        <v>595</v>
      </c>
      <c r="D533" s="84">
        <v>96.49999999999991</v>
      </c>
      <c r="E533" s="84"/>
      <c r="F533" s="75">
        <f t="shared" si="8"/>
        <v>0</v>
      </c>
    </row>
    <row r="534" spans="1:6" ht="12.75">
      <c r="A534" s="7" t="s">
        <v>84</v>
      </c>
      <c r="B534" s="42">
        <v>18</v>
      </c>
      <c r="C534" s="85">
        <f>C535+C536</f>
        <v>0</v>
      </c>
      <c r="D534" s="85">
        <f>D535+D536</f>
        <v>1148.96</v>
      </c>
      <c r="E534" s="87">
        <f>E535+E536</f>
        <v>786.68</v>
      </c>
      <c r="F534" s="75">
        <f t="shared" si="8"/>
        <v>68.46887620108619</v>
      </c>
    </row>
    <row r="535" spans="1:6" ht="12.75">
      <c r="A535" s="7" t="s">
        <v>85</v>
      </c>
      <c r="B535" s="42"/>
      <c r="C535" s="85"/>
      <c r="D535" s="84">
        <v>1148.96</v>
      </c>
      <c r="E535" s="84">
        <v>786.68</v>
      </c>
      <c r="F535" s="75">
        <f t="shared" si="8"/>
        <v>68.46887620108619</v>
      </c>
    </row>
    <row r="536" spans="1:6" ht="12.75" hidden="1">
      <c r="A536" s="7" t="s">
        <v>86</v>
      </c>
      <c r="B536" s="42"/>
      <c r="C536" s="85">
        <v>0</v>
      </c>
      <c r="D536" s="84"/>
      <c r="E536" s="84"/>
      <c r="F536" s="75" t="e">
        <f t="shared" si="8"/>
        <v>#DIV/0!</v>
      </c>
    </row>
    <row r="537" spans="1:6" ht="12.75">
      <c r="A537" s="43" t="s">
        <v>223</v>
      </c>
      <c r="B537" s="42">
        <v>19</v>
      </c>
      <c r="C537" s="85">
        <f>C538+C539</f>
        <v>5540.5</v>
      </c>
      <c r="D537" s="85">
        <f>D538+D539</f>
        <v>13888.93</v>
      </c>
      <c r="E537" s="87">
        <f>E538+E539</f>
        <v>1951.18</v>
      </c>
      <c r="F537" s="75">
        <f t="shared" si="8"/>
        <v>14.048454416574927</v>
      </c>
    </row>
    <row r="538" spans="1:6" ht="12.75">
      <c r="A538" s="7" t="s">
        <v>85</v>
      </c>
      <c r="B538" s="42"/>
      <c r="C538" s="85">
        <v>5540.5</v>
      </c>
      <c r="D538" s="84">
        <v>12436.11</v>
      </c>
      <c r="E538" s="84">
        <v>1951.18</v>
      </c>
      <c r="F538" s="75">
        <f t="shared" si="8"/>
        <v>15.689632851430229</v>
      </c>
    </row>
    <row r="539" spans="1:6" ht="12.75">
      <c r="A539" s="7" t="s">
        <v>86</v>
      </c>
      <c r="B539" s="42"/>
      <c r="C539" s="85"/>
      <c r="D539" s="84">
        <v>1452.82</v>
      </c>
      <c r="E539" s="84"/>
      <c r="F539" s="75">
        <f t="shared" si="8"/>
        <v>0</v>
      </c>
    </row>
    <row r="540" spans="1:6" ht="12.75">
      <c r="A540" s="7" t="s">
        <v>105</v>
      </c>
      <c r="B540" s="42">
        <v>28</v>
      </c>
      <c r="C540" s="85">
        <f>SUM(C541:C545)</f>
        <v>100000</v>
      </c>
      <c r="D540" s="85">
        <f>SUM(D541:D545)</f>
        <v>75931.92</v>
      </c>
      <c r="E540" s="87">
        <f>SUM(E541:E545)</f>
        <v>14600.91</v>
      </c>
      <c r="F540" s="75">
        <f t="shared" si="8"/>
        <v>19.22894877411239</v>
      </c>
    </row>
    <row r="541" spans="1:6" ht="12.75">
      <c r="A541" s="7" t="s">
        <v>93</v>
      </c>
      <c r="B541" s="42"/>
      <c r="C541" s="85">
        <v>4200</v>
      </c>
      <c r="D541" s="84">
        <v>26802.559999999998</v>
      </c>
      <c r="E541" s="84">
        <v>7109.09</v>
      </c>
      <c r="F541" s="75">
        <f t="shared" si="8"/>
        <v>26.523921595549083</v>
      </c>
    </row>
    <row r="542" spans="1:6" ht="12.75">
      <c r="A542" s="7" t="s">
        <v>94</v>
      </c>
      <c r="B542" s="42"/>
      <c r="C542" s="85">
        <v>1000</v>
      </c>
      <c r="D542" s="84">
        <v>1000</v>
      </c>
      <c r="E542" s="84">
        <v>444.33</v>
      </c>
      <c r="F542" s="75">
        <f t="shared" si="8"/>
        <v>44.433</v>
      </c>
    </row>
    <row r="543" spans="1:6" ht="12.75">
      <c r="A543" s="7" t="s">
        <v>106</v>
      </c>
      <c r="B543" s="42"/>
      <c r="C543" s="85">
        <v>94800</v>
      </c>
      <c r="D543" s="84">
        <v>48129.36</v>
      </c>
      <c r="E543" s="84">
        <v>7047.49</v>
      </c>
      <c r="F543" s="75">
        <f t="shared" si="8"/>
        <v>14.642808464521448</v>
      </c>
    </row>
    <row r="544" spans="1:6" ht="12.75" hidden="1">
      <c r="A544" s="7" t="s">
        <v>103</v>
      </c>
      <c r="B544" s="42"/>
      <c r="C544" s="85"/>
      <c r="D544" s="84">
        <v>0</v>
      </c>
      <c r="E544" s="84"/>
      <c r="F544" s="75" t="e">
        <f t="shared" si="8"/>
        <v>#DIV/0!</v>
      </c>
    </row>
    <row r="545" spans="1:6" ht="12.75" hidden="1">
      <c r="A545" s="7" t="s">
        <v>96</v>
      </c>
      <c r="B545" s="42"/>
      <c r="C545" s="85"/>
      <c r="D545" s="84">
        <v>0</v>
      </c>
      <c r="E545" s="84"/>
      <c r="F545" s="75" t="e">
        <f t="shared" si="8"/>
        <v>#DIV/0!</v>
      </c>
    </row>
    <row r="546" spans="1:6" ht="12.75">
      <c r="A546" s="8" t="s">
        <v>107</v>
      </c>
      <c r="B546" s="42"/>
      <c r="C546" s="85">
        <f>C547+C548</f>
        <v>5001</v>
      </c>
      <c r="D546" s="85">
        <f>D547+D548</f>
        <v>172.27999999999975</v>
      </c>
      <c r="E546" s="87">
        <f>E547+E548</f>
        <v>22.83</v>
      </c>
      <c r="F546" s="75">
        <f t="shared" si="8"/>
        <v>13.251683306245665</v>
      </c>
    </row>
    <row r="547" spans="1:6" ht="12.75">
      <c r="A547" s="8" t="s">
        <v>209</v>
      </c>
      <c r="B547" s="42"/>
      <c r="C547" s="85">
        <v>5000</v>
      </c>
      <c r="D547" s="84">
        <v>141.27999999999975</v>
      </c>
      <c r="E547" s="84"/>
      <c r="F547" s="75">
        <f t="shared" si="8"/>
        <v>0</v>
      </c>
    </row>
    <row r="548" spans="1:6" ht="12.75">
      <c r="A548" s="11" t="s">
        <v>246</v>
      </c>
      <c r="B548" s="45"/>
      <c r="C548" s="96">
        <v>1</v>
      </c>
      <c r="D548" s="97">
        <v>31</v>
      </c>
      <c r="E548" s="97">
        <v>22.83</v>
      </c>
      <c r="F548" s="78">
        <f t="shared" si="8"/>
        <v>73.64516129032258</v>
      </c>
    </row>
    <row r="549" spans="1:6" ht="13.5" thickBot="1">
      <c r="A549" s="20" t="s">
        <v>108</v>
      </c>
      <c r="B549" s="46"/>
      <c r="C549" s="85">
        <v>9568.78</v>
      </c>
      <c r="D549" s="87">
        <v>13993.39</v>
      </c>
      <c r="E549" s="84">
        <v>5527.27</v>
      </c>
      <c r="F549" s="75">
        <f t="shared" si="8"/>
        <v>39.49914924117744</v>
      </c>
    </row>
    <row r="550" spans="1:6" ht="15.75" thickBot="1">
      <c r="A550" s="21" t="s">
        <v>109</v>
      </c>
      <c r="B550" s="49"/>
      <c r="C550" s="106">
        <f>+C82+C101+C112+C131+C143+C178+C238+C261+C293+C314+C396+C433+C457+C464+C496+C500+C549+C471+C338+C286</f>
        <v>4869240.36</v>
      </c>
      <c r="D550" s="106">
        <f>+D82+D101+D112+D131+D143+D178+D238+D261+D293+D314+D396+D433+D457+D464+D496+D500+D549+D471+D338+D286</f>
        <v>20542070.879999995</v>
      </c>
      <c r="E550" s="107">
        <f>+E82+E101+E112+E131+E143+E178+E238+E261+E293+E314+E396+E433+E457+E464+E496+E500+E549+E471+E338+E286</f>
        <v>18063750.14</v>
      </c>
      <c r="F550" s="124">
        <f t="shared" si="8"/>
        <v>87.93538998829511</v>
      </c>
    </row>
    <row r="551" spans="1:6" ht="13.5" thickBot="1">
      <c r="A551" s="22" t="s">
        <v>110</v>
      </c>
      <c r="B551" s="49"/>
      <c r="C551" s="108">
        <v>-9568.78</v>
      </c>
      <c r="D551" s="108">
        <v>-9838.78</v>
      </c>
      <c r="E551" s="109">
        <v>-9282.32</v>
      </c>
      <c r="F551" s="124">
        <f t="shared" si="8"/>
        <v>94.34421747411773</v>
      </c>
    </row>
    <row r="552" spans="1:6" ht="16.5" thickBot="1">
      <c r="A552" s="23" t="s">
        <v>111</v>
      </c>
      <c r="B552" s="49"/>
      <c r="C552" s="110">
        <f>C550+C551</f>
        <v>4859671.58</v>
      </c>
      <c r="D552" s="110">
        <f>D550+D551</f>
        <v>20532232.099999994</v>
      </c>
      <c r="E552" s="111">
        <f>E550+E551</f>
        <v>18054467.82</v>
      </c>
      <c r="F552" s="124">
        <f t="shared" si="8"/>
        <v>87.93231896107392</v>
      </c>
    </row>
    <row r="553" spans="1:6" ht="15.75">
      <c r="A553" s="24" t="s">
        <v>13</v>
      </c>
      <c r="B553" s="50"/>
      <c r="C553" s="112"/>
      <c r="D553" s="112"/>
      <c r="E553" s="113"/>
      <c r="F553" s="75"/>
    </row>
    <row r="554" spans="1:6" ht="15.75">
      <c r="A554" s="25" t="s">
        <v>198</v>
      </c>
      <c r="B554" s="51"/>
      <c r="C554" s="114">
        <f>+C83+C102+C113+C132+C144+C179+C239+C262+C294+C315+C397+C434+C458+C465+C497+C502+C549+C551+C472+C339+C287</f>
        <v>4013386.4899999998</v>
      </c>
      <c r="D554" s="114">
        <f>+D83+D102+D113+D132+D144+D179+D239+D262+D294+D315+D397+D434+D458+D465+D497+D502+D549+D551+D472+D339+D287</f>
        <v>16163188.009999998</v>
      </c>
      <c r="E554" s="115">
        <f>+E83+E102+E113+E132+E144+E179+E239+E262+E294+E315+E397+E434+E458+E465+E497+E502+E549+E551+E472+E339+E287</f>
        <v>15524936.899999999</v>
      </c>
      <c r="F554" s="123">
        <f>E554/D554*100</f>
        <v>96.05120530921796</v>
      </c>
    </row>
    <row r="555" spans="1:6" ht="16.5" thickBot="1">
      <c r="A555" s="13" t="s">
        <v>199</v>
      </c>
      <c r="B555" s="52"/>
      <c r="C555" s="116">
        <f>+C92+C109+C126+C137+C167+C225+C254+C278+C307+C334+C428+C448+C461+C503+C486+C364+C290</f>
        <v>846285.09</v>
      </c>
      <c r="D555" s="116">
        <f>+D92+D109+D126+D137+D167+D225+D254+D278+D307+D334+D428+D448+D461+D503+D486+D364+D290</f>
        <v>4369044.09</v>
      </c>
      <c r="E555" s="117">
        <f>+E92+E109+E126+E137+E167+E225+E254+E278+E307+E334+E428+E448+E461+E503+E486+E364+E290</f>
        <v>2529530.92</v>
      </c>
      <c r="F555" s="123">
        <f>E555/D555*100</f>
        <v>57.896667277624104</v>
      </c>
    </row>
    <row r="556" spans="1:6" ht="16.5" thickBot="1">
      <c r="A556" s="25" t="s">
        <v>192</v>
      </c>
      <c r="B556" s="51"/>
      <c r="C556" s="106">
        <f>C80-C552</f>
        <v>0</v>
      </c>
      <c r="D556" s="106">
        <f>D80-D552</f>
        <v>-2402240.7899999917</v>
      </c>
      <c r="E556" s="107">
        <f>E80-E552</f>
        <v>527217.0000000037</v>
      </c>
      <c r="F556" s="124">
        <f>E556/D556*100</f>
        <v>-21.946884017401334</v>
      </c>
    </row>
    <row r="557" spans="1:6" ht="15.75">
      <c r="A557" s="24" t="s">
        <v>200</v>
      </c>
      <c r="B557" s="50"/>
      <c r="C557" s="118">
        <f>SUM(C559:C562)</f>
        <v>0</v>
      </c>
      <c r="D557" s="118">
        <f>SUM(D559:D562)</f>
        <v>2402240.79</v>
      </c>
      <c r="E557" s="119">
        <f>SUM(E559:E562)</f>
        <v>-527217</v>
      </c>
      <c r="F557" s="123">
        <f>E557/D557*100</f>
        <v>-21.946884017401104</v>
      </c>
    </row>
    <row r="558" spans="1:6" ht="12.75" customHeight="1">
      <c r="A558" s="26" t="s">
        <v>13</v>
      </c>
      <c r="B558" s="53"/>
      <c r="C558" s="120"/>
      <c r="D558" s="84"/>
      <c r="E558" s="84"/>
      <c r="F558" s="75"/>
    </row>
    <row r="559" spans="1:6" ht="12.75">
      <c r="A559" s="26" t="s">
        <v>112</v>
      </c>
      <c r="B559" s="53"/>
      <c r="C559" s="121"/>
      <c r="D559" s="84">
        <v>269393.98</v>
      </c>
      <c r="E559" s="84">
        <v>268958.6</v>
      </c>
      <c r="F559" s="75">
        <f>E559/D559*100</f>
        <v>99.83838540118825</v>
      </c>
    </row>
    <row r="560" spans="1:6" ht="12.75" hidden="1">
      <c r="A560" s="27" t="s">
        <v>120</v>
      </c>
      <c r="B560" s="53"/>
      <c r="C560" s="121"/>
      <c r="D560" s="84">
        <v>0</v>
      </c>
      <c r="E560" s="84"/>
      <c r="F560" s="75" t="e">
        <f>E560/D560*100</f>
        <v>#DIV/0!</v>
      </c>
    </row>
    <row r="561" spans="1:6" ht="12.75">
      <c r="A561" s="27" t="s">
        <v>113</v>
      </c>
      <c r="B561" s="70"/>
      <c r="C561" s="121"/>
      <c r="D561" s="84">
        <v>2128692.2</v>
      </c>
      <c r="E561" s="84">
        <f>-795911.07-264.53</f>
        <v>-796175.6</v>
      </c>
      <c r="F561" s="75">
        <f>E561/D561*100</f>
        <v>-37.402100688864266</v>
      </c>
    </row>
    <row r="562" spans="1:6" ht="13.5" thickBot="1">
      <c r="A562" s="30" t="s">
        <v>131</v>
      </c>
      <c r="B562" s="54"/>
      <c r="C562" s="122"/>
      <c r="D562" s="100">
        <v>4154.61</v>
      </c>
      <c r="E562" s="100"/>
      <c r="F562" s="81">
        <f>E562/D562*100</f>
        <v>0</v>
      </c>
    </row>
    <row r="563" spans="2:5" ht="12.75" hidden="1">
      <c r="B563" s="55"/>
      <c r="C563" s="56">
        <f>C80+C557-C552</f>
        <v>0</v>
      </c>
      <c r="D563" s="56">
        <f>D80+D557-D552</f>
        <v>0</v>
      </c>
      <c r="E563" s="57">
        <f>E80+E557-E552</f>
        <v>0</v>
      </c>
    </row>
    <row r="564" ht="12.75">
      <c r="B564" s="55"/>
    </row>
    <row r="565" ht="12.75">
      <c r="B565" s="55"/>
    </row>
    <row r="566" ht="12.75">
      <c r="B566" s="55"/>
    </row>
    <row r="567" ht="12.75">
      <c r="B567" s="55"/>
    </row>
    <row r="568" ht="12.75">
      <c r="B568" s="55"/>
    </row>
    <row r="569" ht="12.75">
      <c r="B569" s="55"/>
    </row>
    <row r="570" ht="12.75">
      <c r="B570" s="55"/>
    </row>
    <row r="571" ht="12.75">
      <c r="B571" s="55"/>
    </row>
    <row r="572" ht="12.75">
      <c r="B572" s="55"/>
    </row>
    <row r="573" ht="12.75">
      <c r="B573" s="55"/>
    </row>
    <row r="574" ht="12.75">
      <c r="B574" s="55"/>
    </row>
    <row r="575" ht="12.75">
      <c r="B575" s="55"/>
    </row>
    <row r="576" ht="12.75">
      <c r="B576" s="55"/>
    </row>
    <row r="577" ht="12.75">
      <c r="B577" s="55"/>
    </row>
    <row r="578" ht="12.75">
      <c r="B578" s="55"/>
    </row>
    <row r="579" ht="12.75">
      <c r="B579" s="55"/>
    </row>
    <row r="580" ht="12.75">
      <c r="B580" s="55"/>
    </row>
  </sheetData>
  <sheetProtection/>
  <mergeCells count="5">
    <mergeCell ref="F7:F8"/>
    <mergeCell ref="A7:A8"/>
    <mergeCell ref="A3:F3"/>
    <mergeCell ref="A4:F4"/>
    <mergeCell ref="A5:F5"/>
  </mergeCells>
  <printOptions horizontalCentered="1"/>
  <pageMargins left="0.1968503937007874" right="0.1968503937007874" top="0.9055118110236221" bottom="0.5905511811023623" header="0.5118110236220472" footer="0.31496062992125984"/>
  <pageSetup horizontalDpi="600" verticalDpi="600" orientation="portrait" paperSize="9" scale="79" r:id="rId1"/>
  <headerFooter alignWithMargins="0">
    <oddFooter>&amp;CStránka &amp;P&amp;RTab.č. 1 Čerpání k 31.12.2021</oddFooter>
  </headerFooter>
  <rowBreaks count="5" manualBreakCount="5">
    <brk id="80" max="8" man="1"/>
    <brk id="207" max="5" man="1"/>
    <brk id="292" max="5" man="1"/>
    <brk id="383" max="5" man="1"/>
    <brk id="4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2022-04-29T10:13:53Z</cp:lastPrinted>
  <dcterms:created xsi:type="dcterms:W3CDTF">2009-01-05T12:05:07Z</dcterms:created>
  <dcterms:modified xsi:type="dcterms:W3CDTF">2022-06-15T13:54:27Z</dcterms:modified>
  <cp:category/>
  <cp:version/>
  <cp:contentType/>
  <cp:contentStatus/>
</cp:coreProperties>
</file>