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65" windowHeight="5250" activeTab="0"/>
  </bookViews>
  <sheets>
    <sheet name="skutečnost 2020" sheetId="1" r:id="rId1"/>
  </sheets>
  <definedNames>
    <definedName name="_xlnm.Print_Titles" localSheetId="0">'skutečnost 2020'!$7:$8</definedName>
    <definedName name="_xlnm.Print_Area" localSheetId="0">'skutečnost 2020'!$A$1:$F$543</definedName>
    <definedName name="Z_39FD50E0_9911_4D32_8842_5A58F13D310F_.wvu.Cols" localSheetId="0" hidden="1">'skutečnost 2020'!#REF!,'skutečnost 2020'!#REF!,'skutečnost 2020'!#REF!</definedName>
    <definedName name="Z_39FD50E0_9911_4D32_8842_5A58F13D310F_.wvu.PrintTitles" localSheetId="0" hidden="1">'skutečnost 2020'!$7:$8</definedName>
    <definedName name="Z_39FD50E0_9911_4D32_8842_5A58F13D310F_.wvu.Rows" localSheetId="0" hidden="1">'skutečnost 2020'!#REF!</definedName>
  </definedNames>
  <calcPr fullCalcOnLoad="1"/>
</workbook>
</file>

<file path=xl/sharedStrings.xml><?xml version="1.0" encoding="utf-8"?>
<sst xmlns="http://schemas.openxmlformats.org/spreadsheetml/2006/main" count="562" uniqueCount="357">
  <si>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</si>
  <si>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</si>
  <si>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</si>
  <si>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</si>
  <si>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</si>
  <si>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</si>
  <si>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</si>
  <si>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</si>
  <si>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</si>
  <si>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</si>
  <si>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</si>
  <si>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</si>
  <si>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</si>
  <si>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</si>
  <si>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</si>
  <si>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</si>
  <si>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</si>
  <si>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</si>
  <si>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</si>
  <si>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</si>
  <si>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</si>
  <si>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</si>
  <si>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</si>
  <si>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</si>
  <si>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</si>
  <si>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</si>
  <si>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</si>
  <si>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</si>
  <si>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</si>
  <si>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</si>
  <si>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</si>
  <si>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</si>
  <si>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</si>
  <si>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</si>
  <si>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</si>
  <si>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</si>
  <si>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</si>
  <si>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</si>
  <si>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</si>
  <si>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</si>
  <si>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</si>
  <si>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</si>
  <si>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</si>
  <si>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</si>
  <si>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</si>
  <si>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</si>
  <si>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</si>
  <si>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</si>
  <si>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</si>
  <si>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</si>
  <si>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</si>
  <si>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</si>
  <si>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</si>
  <si>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</si>
  <si>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</si>
  <si>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</si>
  <si>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</si>
  <si>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</si>
  <si>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</si>
  <si>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</si>
  <si>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</si>
  <si>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</si>
  <si>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</si>
  <si>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</si>
  <si>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</si>
  <si>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</si>
  <si>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</si>
  <si>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</si>
  <si>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</si>
  <si>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</si>
  <si>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</si>
  <si>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</si>
  <si>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</si>
  <si>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</si>
  <si>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</si>
  <si>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</si>
  <si>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</si>
  <si>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</si>
  <si>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</si>
  <si>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</si>
  <si>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</si>
  <si>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</si>
  <si>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</si>
  <si>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</si>
  <si>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</si>
  <si>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</si>
  <si>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</si>
  <si>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</si>
  <si>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</si>
  <si>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</si>
  <si>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</si>
  <si>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</si>
  <si>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</si>
  <si>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</si>
  <si>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</si>
  <si>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</si>
  <si>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</si>
  <si>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</si>
  <si>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</si>
  <si>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</si>
  <si>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</si>
  <si>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</si>
  <si>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</si>
  <si>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</si>
  <si>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</si>
  <si>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</si>
  <si>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</si>
  <si>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</si>
  <si>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</si>
  <si>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</si>
  <si>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</si>
  <si>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</si>
  <si>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</si>
  <si>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</si>
  <si>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</si>
  <si>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</si>
  <si>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</si>
  <si>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</si>
  <si>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</si>
  <si>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</si>
  <si>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</si>
  <si>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</si>
  <si>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</si>
  <si>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</si>
  <si>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</si>
  <si>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</si>
  <si>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</si>
  <si>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</si>
  <si>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</si>
  <si>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</si>
  <si>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</si>
  <si>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</si>
  <si>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</si>
  <si>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</si>
  <si>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</si>
  <si>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</si>
  <si>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</si>
  <si>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</si>
  <si>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</si>
  <si>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</si>
  <si>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</si>
  <si>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</si>
  <si>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</si>
  <si>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</si>
  <si>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</si>
  <si>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</si>
  <si>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</si>
  <si>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</si>
  <si>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</si>
  <si>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</si>
  <si>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</si>
  <si>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</si>
  <si>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</si>
  <si>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</si>
  <si>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</si>
  <si>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</si>
  <si>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</si>
  <si>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</si>
  <si>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</si>
  <si>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</si>
  <si>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</si>
  <si>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</si>
  <si>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</si>
  <si>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</si>
  <si>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</si>
  <si>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</si>
  <si>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</si>
  <si>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</si>
  <si>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rezerva </t>
  </si>
  <si>
    <t>podpora školních psychologů a sp.pedagogů - SR</t>
  </si>
  <si>
    <t>podpora logopedické prevence v předš.vzděl. - SR</t>
  </si>
  <si>
    <t>Průmyslová zóna Kvasiny III.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</si>
  <si>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</si>
  <si>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</si>
  <si>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</si>
  <si>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</si>
  <si>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</si>
  <si>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</si>
  <si>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</si>
  <si>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</si>
  <si>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</si>
  <si>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</si>
  <si>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</si>
  <si>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</si>
  <si>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</si>
  <si>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</si>
  <si>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</si>
  <si>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</si>
  <si>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</si>
  <si>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</si>
  <si>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</si>
  <si>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</si>
  <si>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</si>
  <si>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</si>
  <si>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</si>
  <si>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</si>
  <si>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</si>
  <si>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</si>
  <si>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</si>
  <si>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</si>
  <si>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</si>
  <si>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</si>
  <si>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</si>
  <si>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</si>
  <si>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</si>
  <si>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</si>
  <si>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</si>
  <si>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</si>
  <si>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</si>
  <si>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</si>
  <si>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</si>
  <si>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</si>
  <si>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</si>
  <si>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</si>
  <si>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</si>
  <si>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</si>
  <si>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</si>
  <si>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</si>
  <si>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</si>
  <si>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</si>
  <si>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ostatní běžné výdaje - poplatky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</si>
  <si>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</si>
  <si>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</si>
  <si>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</si>
  <si>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</si>
  <si>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</si>
  <si>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</si>
  <si>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</si>
  <si>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</si>
  <si>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</si>
  <si>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</si>
  <si>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</si>
  <si>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</si>
  <si>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</si>
  <si>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</si>
  <si>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</si>
  <si>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</si>
  <si>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</si>
  <si>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</si>
  <si>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</si>
  <si>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</si>
  <si>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</si>
  <si>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</si>
  <si>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</si>
  <si>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</si>
  <si>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</si>
  <si>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</si>
  <si>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</si>
  <si>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</si>
  <si>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</si>
  <si>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</si>
  <si>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</si>
  <si>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</si>
  <si>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</si>
  <si>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</si>
  <si>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</si>
  <si>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</si>
  <si>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</si>
  <si>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</si>
  <si>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</si>
  <si>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</si>
  <si>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</si>
  <si>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</si>
  <si>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</si>
  <si>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</si>
  <si>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I- SR 2019</t>
  </si>
  <si>
    <t>Snížení emisí z lokál.vytápění domácností v KHK II - SR 2019</t>
  </si>
  <si>
    <t>OP Z - Rozvoj KHK-chytře, efektivně, s prosperitou - SR 2019</t>
  </si>
  <si>
    <t xml:space="preserve">OP VVV - Smart Akcelerátor II. - SR </t>
  </si>
  <si>
    <t>Krajský akční plán vzdělávání v KHK - SR 2019</t>
  </si>
  <si>
    <t>IKAP rozvoje vzdělávání v KHK - SR 2019</t>
  </si>
  <si>
    <t>zlepšení přeshraniční dostupnosti ČR - PL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</si>
  <si>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</si>
  <si>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</si>
  <si>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</si>
  <si>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</si>
  <si>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</si>
  <si>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</si>
  <si>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</si>
  <si>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</si>
  <si>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</si>
  <si>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</si>
  <si>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</si>
  <si>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</si>
  <si>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 xml:space="preserve">          regionální rozvoj</t>
  </si>
  <si>
    <t>projekty PO - SR</t>
  </si>
  <si>
    <t>výdaje spojené s pandemií koronaviru</t>
  </si>
  <si>
    <t>opatření v souvislosti s výskytem koronaviru - SR</t>
  </si>
  <si>
    <t xml:space="preserve">OP Z - Predikce trhu práce - Kompas - SR </t>
  </si>
  <si>
    <t xml:space="preserve">OP Z Rozvoj dostup.a kvality soc.sl.v KHK VI - SR </t>
  </si>
  <si>
    <t>podpora služeb s nadreg.a celost.působností - SR</t>
  </si>
  <si>
    <t>podpora administrace-OP potrav.a mater.pomoc - SR</t>
  </si>
  <si>
    <t>OP Z Komunitní služby pro osoby se zdrav.postiž.v KHK - SR</t>
  </si>
  <si>
    <t>výkon sociální práce - SR</t>
  </si>
  <si>
    <t>regionální stálá konference II - SR</t>
  </si>
  <si>
    <t>program protidrogové politiky na rok 2020 - SR</t>
  </si>
  <si>
    <t>podpora vzniku CDZ II. - SR</t>
  </si>
  <si>
    <t>022a023</t>
  </si>
  <si>
    <t>ochr.chem.prostředky a ochr.pom.pro dopravce veř.dopravy-SR</t>
  </si>
  <si>
    <t>Smlouva č. 200/NT1/2020 - SFDI - SR</t>
  </si>
  <si>
    <t>program na ochranu měkkých cílů v oblasti kultury - SR</t>
  </si>
  <si>
    <t>OP VVV - Digitální brána do dějin - SR</t>
  </si>
  <si>
    <t>podpora vzdělávání cizinců ve školách - SR</t>
  </si>
  <si>
    <t>SFDI-Rozš.strategic.prům.zóny Solnice-Kvasiny - SR</t>
  </si>
  <si>
    <t>řešení havarijních a krizových situací</t>
  </si>
  <si>
    <t>průmyslová zóna Vrchlabí - SR</t>
  </si>
  <si>
    <t>odměny zaměst.soc.služeb v souvisl.s epidemií COVID-19 - SR</t>
  </si>
  <si>
    <t>podpora výchovně vzděl.aktivit v muzejnictví - SR</t>
  </si>
  <si>
    <t>podpora standard.veřejných služeb muzeí a galerií - SR</t>
  </si>
  <si>
    <t xml:space="preserve">projekt Jak zachraňujete u vás - pro ZZS KHK </t>
  </si>
  <si>
    <t>rozvoj a obnova mat.techn.základny soc. služeb - SR</t>
  </si>
  <si>
    <t>volby do Senátu PČR a zastupitelstev krajů - SR</t>
  </si>
  <si>
    <t>přechod na DBV T2</t>
  </si>
  <si>
    <t>Smlouva č. 200S/2020 - financ.silnic II.a III.tř. - SFDI - SR</t>
  </si>
  <si>
    <t>řešení mimoř.situací podle Z o sociálních službách - SR</t>
  </si>
  <si>
    <t>IP Přeshraniční spolupráce technických oborů - SR</t>
  </si>
  <si>
    <t xml:space="preserve">  od obcí a DSO</t>
  </si>
  <si>
    <t>potravinová pomoc dětem v KHK IV - obědy do škol - SR</t>
  </si>
  <si>
    <t xml:space="preserve">OP Z Rozvoj dostup.a kvality soc.sl.v KHK VII - SR </t>
  </si>
  <si>
    <t>integr.systém ochrany movitého kult.dědictví II. - SR</t>
  </si>
  <si>
    <t>obnova nemovité kulturní památky - sochy - SR</t>
  </si>
  <si>
    <t>vybavení šk.porad.zařízení diagn.nástroji - SR</t>
  </si>
  <si>
    <t>zařízení pro děti vyžadující okamžitou pomoc - SOAL TU - SR</t>
  </si>
  <si>
    <t xml:space="preserve">OP Z Služby soc.prevence v KHK V - SR  </t>
  </si>
  <si>
    <t>náhrady za výkon prac.povin.v době krizového stavu - SR</t>
  </si>
  <si>
    <t>odměny zaměst.lůžkové péče v souvisl.s epid. COVID-19 - SR</t>
  </si>
  <si>
    <t>odměny zdrav.prac.v soc.službách v sovisl.s ep.Covid-SR</t>
  </si>
  <si>
    <t>desinfekční přístroje pro sanitní vozy - SR</t>
  </si>
  <si>
    <t>podpora expozičních a výstavních projektů - SR</t>
  </si>
  <si>
    <t>akviziční fond - akvizice děl</t>
  </si>
  <si>
    <t xml:space="preserve">OP Z Rozvoj reg.partnerství v soc.oblasti v KHK II - SR </t>
  </si>
  <si>
    <t>odměny zam.dětských domovů v nouzovém stavu - SR</t>
  </si>
  <si>
    <t>vybrané myslivecké činnosti - SR</t>
  </si>
  <si>
    <t>regionální stálá konference III - SR</t>
  </si>
  <si>
    <t>kompen.vícenákladů v souvisl.s epid.Covid-19-program podp.E-SR</t>
  </si>
  <si>
    <t>soc.právní ochr.dětí-odm.prac.-SR</t>
  </si>
  <si>
    <t>Mze - CPOV - SR</t>
  </si>
  <si>
    <t xml:space="preserve">  z Mze</t>
  </si>
  <si>
    <t>přechod na DBV T2 - SR</t>
  </si>
  <si>
    <t>přímá ped.činnost do nároku PHmax - modul A, B, C - SR</t>
  </si>
  <si>
    <t>mzd.nákl.-prac.povin.studentů-epidemie COVID-19 - SR</t>
  </si>
  <si>
    <t>kompen.vícenákladů v souv.s epid.Covid-19-pr. podp.E-SR</t>
  </si>
  <si>
    <t>od.zaměst.soc.služeb v souvisl.s epidemií COVID-19 - SR</t>
  </si>
  <si>
    <t xml:space="preserve">Skutečnost </t>
  </si>
  <si>
    <t>k 31.12.2020</t>
  </si>
  <si>
    <t>415x</t>
  </si>
  <si>
    <t>423x</t>
  </si>
  <si>
    <t>ČERPÁNÍ ROZPOČTU KRÁLOVÉHRADECKÉHO KRAJE</t>
  </si>
  <si>
    <t>%</t>
  </si>
  <si>
    <t xml:space="preserve">Upravený </t>
  </si>
  <si>
    <t>k 31. 12.  2020</t>
  </si>
  <si>
    <t>x</t>
  </si>
  <si>
    <t xml:space="preserve">Snížení emisí z lokál.vytápění domácností v KHK II - SR </t>
  </si>
  <si>
    <t xml:space="preserve">OP Z - Do praxe bez bariér - SR </t>
  </si>
  <si>
    <t xml:space="preserve">potravinová pomoc dětem v KHK II - obědy do škol - SR </t>
  </si>
  <si>
    <t xml:space="preserve">potravinová pomoc dětem v KHK III - obědy do škol - SR </t>
  </si>
  <si>
    <t xml:space="preserve">OP Z Služby soc.prevence v KHK VI - SR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</si>
</sst>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  <numFmt numFmtId="176" formatCode="#,##0.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9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3" fillId="0" borderId="0" applyNumberFormat="0" applyFill="0" applyBorder="0" applyAlignment="0" applyProtection="0"/>
    <xf numFmtId="0" fontId="34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3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0" fillId="0" borderId="12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6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0" fillId="0" borderId="10" xfId="0" applyFont="1" applyBorder="1" applyAlignment="1">
      <alignment/>
    </xf>
    <xf numFmtId="3" fontId="8" fillId="0" borderId="15" xfId="0" applyFont="1" applyBorder="1" applyAlignment="1">
      <alignment/>
    </xf>
    <xf numFmtId="3" fontId="7" fillId="0" borderId="18" xfId="0" applyFont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15" xfId="0" applyFont="1" applyFill="1" applyBorder="1" applyAlignment="1">
      <alignment horizontal="center"/>
    </xf>
    <xf numFmtId="3" fontId="7" fillId="0" borderId="15" xfId="0" applyFont="1" applyFill="1" applyBorder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4" fillId="0" borderId="0" xfId="38" applyNumberFormat="1" applyFont="1" applyBorder="1" applyAlignment="1">
      <alignment/>
    </xf>
    <xf numFmtId="3" fontId="0" fillId="0" borderId="10" xfId="0" applyFont="1" applyFill="1" applyBorder="1" applyAlignment="1">
      <alignment/>
    </xf>
    <xf numFmtId="3" fontId="4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3" fontId="9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0" fillId="0" borderId="18" xfId="0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1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13" xfId="38" applyNumberFormat="1" applyFont="1" applyBorder="1" applyAlignment="1">
      <alignment vertical="center"/>
    </xf>
    <xf numFmtId="174" fontId="4" fillId="0" borderId="13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3" fontId="0" fillId="0" borderId="11" xfId="0" applyFont="1" applyBorder="1" applyAlignment="1">
      <alignment/>
    </xf>
    <xf numFmtId="3" fontId="10" fillId="0" borderId="18" xfId="0" applyFont="1" applyBorder="1" applyAlignment="1">
      <alignment horizontal="center"/>
    </xf>
    <xf numFmtId="3" fontId="0" fillId="0" borderId="10" xfId="0" applyFill="1" applyBorder="1" applyAlignment="1">
      <alignment/>
    </xf>
    <xf numFmtId="3" fontId="5" fillId="0" borderId="15" xfId="0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0" xfId="38" applyNumberFormat="1" applyFont="1" applyBorder="1" applyAlignment="1">
      <alignment horizontal="center"/>
    </xf>
    <xf numFmtId="174" fontId="3" fillId="0" borderId="12" xfId="38" applyNumberFormat="1" applyFont="1" applyBorder="1" applyAlignment="1">
      <alignment vertical="center"/>
    </xf>
    <xf numFmtId="174" fontId="0" fillId="0" borderId="11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3" fillId="0" borderId="13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174" fontId="4" fillId="0" borderId="12" xfId="38" applyNumberFormat="1" applyFont="1" applyBorder="1" applyAlignment="1">
      <alignment vertical="center"/>
    </xf>
    <xf numFmtId="174" fontId="0" fillId="0" borderId="11" xfId="38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67" fontId="0" fillId="0" borderId="15" xfId="0" applyNumberFormat="1" applyBorder="1" applyAlignment="1">
      <alignment/>
    </xf>
    <xf numFmtId="3" fontId="3" fillId="0" borderId="0" xfId="0" applyFont="1" applyFill="1" applyAlignment="1">
      <alignment horizontal="center" vertical="center"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2" xfId="0" applyFont="1" applyBorder="1" applyAlignment="1">
      <alignment/>
    </xf>
    <xf numFmtId="3" fontId="7" fillId="0" borderId="17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3" fontId="0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3" fontId="0" fillId="0" borderId="12" xfId="0" applyBorder="1" applyAlignment="1">
      <alignment/>
    </xf>
    <xf numFmtId="3" fontId="4" fillId="0" borderId="19" xfId="0" applyFont="1" applyBorder="1" applyAlignment="1">
      <alignment/>
    </xf>
    <xf numFmtId="3" fontId="8" fillId="0" borderId="20" xfId="0" applyFont="1" applyBorder="1" applyAlignment="1">
      <alignment horizontal="center"/>
    </xf>
    <xf numFmtId="174" fontId="4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3" fontId="4" fillId="0" borderId="14" xfId="0" applyFont="1" applyFill="1" applyBorder="1" applyAlignment="1">
      <alignment horizontal="center" vertical="center"/>
    </xf>
    <xf numFmtId="3" fontId="4" fillId="0" borderId="12" xfId="0" applyFont="1" applyFill="1" applyBorder="1" applyAlignment="1">
      <alignment horizontal="center" vertical="center"/>
    </xf>
    <xf numFmtId="164" fontId="11" fillId="19" borderId="0" xfId="38" applyFont="1" applyFill="1" applyAlignment="1">
      <alignment horizontal="center"/>
    </xf>
    <xf numFmtId="3" fontId="0" fillId="19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11" fillId="19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zoomScaleSheetLayoutView="69" zoomScalePageLayoutView="0" workbookViewId="0" topLeftCell="A1">
      <pane xSplit="1" ySplit="8" topLeftCell="C50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33" sqref="E533"/>
    </sheetView>
  </sheetViews>
  <sheetFormatPr defaultColWidth="9.00390625" defaultRowHeight="12.75"/>
  <cols>
    <col min="1" max="1" width="51.125" style="0" customWidth="1"/>
    <col min="2" max="2" width="7.375" style="0" hidden="1" customWidth="1"/>
    <col min="3" max="3" width="15.25390625" style="0" customWidth="1"/>
    <col min="4" max="4" width="16.375" style="0" customWidth="1"/>
    <col min="5" max="5" width="18.00390625" style="0" customWidth="1"/>
    <col min="6" max="6" width="7.625" style="0" customWidth="1"/>
  </cols>
  <sheetData>
    <row r="1" spans="3:6" ht="12.75">
      <c r="C1" s="1"/>
      <c r="D1" s="2"/>
      <c r="E1" s="2"/>
      <c r="F1" s="2" t="s">
        <v>116</v>
      </c>
    </row>
    <row r="2" ht="15" customHeight="1">
      <c r="C2" s="1"/>
    </row>
    <row r="3" spans="1:6" ht="24" customHeight="1">
      <c r="A3" s="135" t="s">
        <v>347</v>
      </c>
      <c r="B3" s="130"/>
      <c r="C3" s="130"/>
      <c r="D3" s="130"/>
      <c r="E3" s="130"/>
      <c r="F3" s="130"/>
    </row>
    <row r="4" spans="1:6" ht="24.75" customHeight="1">
      <c r="A4" s="129" t="s">
        <v>350</v>
      </c>
      <c r="B4" s="130"/>
      <c r="C4" s="130"/>
      <c r="D4" s="130"/>
      <c r="E4" s="130"/>
      <c r="F4" s="130"/>
    </row>
    <row r="5" spans="1:6" ht="18" customHeight="1">
      <c r="A5" s="131" t="s">
        <v>0</v>
      </c>
      <c r="B5" s="132"/>
      <c r="C5" s="132"/>
      <c r="D5" s="132"/>
      <c r="E5" s="132"/>
      <c r="F5" s="132"/>
    </row>
    <row r="6" spans="1:3" ht="18" customHeight="1" thickBot="1">
      <c r="A6" s="102"/>
      <c r="B6" s="3"/>
      <c r="C6" s="4"/>
    </row>
    <row r="7" spans="1:6" ht="15.75" customHeight="1">
      <c r="A7" s="133" t="s">
        <v>1</v>
      </c>
      <c r="B7" s="32" t="s">
        <v>200</v>
      </c>
      <c r="C7" s="82" t="s">
        <v>2</v>
      </c>
      <c r="D7" s="82" t="s">
        <v>349</v>
      </c>
      <c r="E7" s="82" t="s">
        <v>343</v>
      </c>
      <c r="F7" s="127" t="s">
        <v>348</v>
      </c>
    </row>
    <row r="8" spans="1:6" ht="16.5" customHeight="1" thickBot="1">
      <c r="A8" s="134"/>
      <c r="B8" s="60" t="s">
        <v>152</v>
      </c>
      <c r="C8" s="83" t="s">
        <v>3</v>
      </c>
      <c r="D8" s="83" t="s">
        <v>3</v>
      </c>
      <c r="E8" s="83" t="s">
        <v>344</v>
      </c>
      <c r="F8" s="128"/>
    </row>
    <row r="9" spans="1:6" ht="15.75" customHeight="1">
      <c r="A9" s="29" t="s">
        <v>4</v>
      </c>
      <c r="B9" s="33"/>
      <c r="C9" s="84"/>
      <c r="D9" s="8"/>
      <c r="E9" s="8"/>
      <c r="F9" s="8"/>
    </row>
    <row r="10" spans="1:6" ht="12.75">
      <c r="A10" s="5" t="s">
        <v>191</v>
      </c>
      <c r="B10" s="34"/>
      <c r="C10" s="66">
        <f>C12+C13+C14+C15</f>
        <v>4637203.01</v>
      </c>
      <c r="D10" s="66">
        <f>D12+D13+D14+D15</f>
        <v>4633413.149999999</v>
      </c>
      <c r="E10" s="66">
        <f>E12+E13+E14+E15</f>
        <v>4722389.56</v>
      </c>
      <c r="F10" s="105">
        <f>E10/D10*100</f>
        <v>101.92032109202262</v>
      </c>
    </row>
    <row r="11" spans="1:6" ht="12.75">
      <c r="A11" s="6" t="s">
        <v>5</v>
      </c>
      <c r="B11" s="35"/>
      <c r="C11" s="66"/>
      <c r="D11" s="96"/>
      <c r="E11" s="96"/>
      <c r="F11" s="8"/>
    </row>
    <row r="12" spans="1:6" ht="12.75">
      <c r="A12" s="43" t="s">
        <v>198</v>
      </c>
      <c r="B12" s="35"/>
      <c r="C12" s="67">
        <v>4633763.01</v>
      </c>
      <c r="D12" s="98">
        <v>4573118.3</v>
      </c>
      <c r="E12" s="98">
        <v>4658370.75</v>
      </c>
      <c r="F12" s="103">
        <f>E12/D12*100</f>
        <v>101.86420827993888</v>
      </c>
    </row>
    <row r="13" spans="1:6" ht="12.75">
      <c r="A13" s="7" t="s">
        <v>6</v>
      </c>
      <c r="B13" s="36"/>
      <c r="C13" s="67"/>
      <c r="D13" s="98">
        <v>26787.85</v>
      </c>
      <c r="E13" s="98">
        <v>26787.85</v>
      </c>
      <c r="F13" s="103">
        <f aca="true" t="shared" si="0" ref="F13:F76">E13/D13*100</f>
        <v>100</v>
      </c>
    </row>
    <row r="14" spans="1:6" ht="12.75">
      <c r="A14" s="43" t="s">
        <v>199</v>
      </c>
      <c r="B14" s="36"/>
      <c r="C14" s="67">
        <v>3440</v>
      </c>
      <c r="D14" s="98">
        <v>3507</v>
      </c>
      <c r="E14" s="98">
        <v>6379.88</v>
      </c>
      <c r="F14" s="103">
        <f t="shared" si="0"/>
        <v>181.91844881665241</v>
      </c>
    </row>
    <row r="15" spans="1:6" ht="12.75">
      <c r="A15" s="43" t="s">
        <v>260</v>
      </c>
      <c r="B15" s="36"/>
      <c r="C15" s="67"/>
      <c r="D15" s="98">
        <v>30000</v>
      </c>
      <c r="E15" s="98">
        <v>30851.08</v>
      </c>
      <c r="F15" s="103">
        <f t="shared" si="0"/>
        <v>102.83693333333335</v>
      </c>
    </row>
    <row r="16" spans="1:6" ht="12.75">
      <c r="A16" s="5" t="s">
        <v>192</v>
      </c>
      <c r="B16" s="34"/>
      <c r="C16" s="66">
        <f>SUM(C18:C24)+C31</f>
        <v>266083.59</v>
      </c>
      <c r="D16" s="66">
        <f>SUM(D18:D24)+D31</f>
        <v>418520.99</v>
      </c>
      <c r="E16" s="66">
        <f>SUM(E18:E24)+E31</f>
        <v>417625.72000000003</v>
      </c>
      <c r="F16" s="105">
        <f t="shared" si="0"/>
        <v>99.78608719242493</v>
      </c>
    </row>
    <row r="17" spans="1:6" ht="10.5" customHeight="1">
      <c r="A17" s="6" t="s">
        <v>7</v>
      </c>
      <c r="B17" s="35"/>
      <c r="C17" s="66"/>
      <c r="D17" s="96"/>
      <c r="E17" s="96"/>
      <c r="F17" s="103"/>
    </row>
    <row r="18" spans="1:6" ht="12.75">
      <c r="A18" s="7" t="s">
        <v>8</v>
      </c>
      <c r="B18" s="36"/>
      <c r="C18" s="67">
        <v>6000</v>
      </c>
      <c r="D18" s="98">
        <v>6502.86</v>
      </c>
      <c r="E18" s="98">
        <v>11809.1</v>
      </c>
      <c r="F18" s="103">
        <f t="shared" si="0"/>
        <v>181.5985581728655</v>
      </c>
    </row>
    <row r="19" spans="1:6" ht="12.75">
      <c r="A19" s="43" t="s">
        <v>227</v>
      </c>
      <c r="B19" s="36"/>
      <c r="C19" s="67"/>
      <c r="D19" s="98">
        <v>129234.25</v>
      </c>
      <c r="E19" s="98">
        <v>133322.94</v>
      </c>
      <c r="F19" s="103">
        <f t="shared" si="0"/>
        <v>103.1637820469419</v>
      </c>
    </row>
    <row r="20" spans="1:6" ht="12.75">
      <c r="A20" s="43" t="s">
        <v>233</v>
      </c>
      <c r="B20" s="36"/>
      <c r="C20" s="67">
        <v>30000</v>
      </c>
      <c r="D20" s="98">
        <v>0</v>
      </c>
      <c r="E20" s="98">
        <v>0</v>
      </c>
      <c r="F20" s="106" t="s">
        <v>351</v>
      </c>
    </row>
    <row r="21" spans="1:6" ht="12.75">
      <c r="A21" s="8" t="s">
        <v>228</v>
      </c>
      <c r="B21" s="37"/>
      <c r="C21" s="67">
        <v>121834.08</v>
      </c>
      <c r="D21" s="98">
        <v>121834.08</v>
      </c>
      <c r="E21" s="98">
        <v>95629.23</v>
      </c>
      <c r="F21" s="103">
        <f t="shared" si="0"/>
        <v>78.49136300778895</v>
      </c>
    </row>
    <row r="22" spans="1:6" ht="12.75" hidden="1">
      <c r="A22" s="8" t="s">
        <v>229</v>
      </c>
      <c r="B22" s="37"/>
      <c r="C22" s="67"/>
      <c r="D22" s="98"/>
      <c r="E22" s="98"/>
      <c r="F22" s="103">
        <v>0</v>
      </c>
    </row>
    <row r="23" spans="1:6" ht="12.75">
      <c r="A23" s="8" t="s">
        <v>230</v>
      </c>
      <c r="B23" s="37"/>
      <c r="C23" s="67"/>
      <c r="D23" s="98">
        <v>27076.02</v>
      </c>
      <c r="E23" s="98">
        <f>38660.36+10.41</f>
        <v>38670.770000000004</v>
      </c>
      <c r="F23" s="103">
        <f t="shared" si="0"/>
        <v>142.82294812900864</v>
      </c>
    </row>
    <row r="24" spans="1:6" ht="12.75">
      <c r="A24" s="7" t="s">
        <v>9</v>
      </c>
      <c r="B24" s="36"/>
      <c r="C24" s="67">
        <f>SUM(C25:C30)</f>
        <v>108249.51000000001</v>
      </c>
      <c r="D24" s="67">
        <f>SUM(D25:D30)</f>
        <v>111697.01999999999</v>
      </c>
      <c r="E24" s="67">
        <f>SUM(E25:E30)</f>
        <v>111697.01999999999</v>
      </c>
      <c r="F24" s="103">
        <f t="shared" si="0"/>
        <v>100</v>
      </c>
    </row>
    <row r="25" spans="1:6" ht="12.75">
      <c r="A25" s="7" t="s">
        <v>10</v>
      </c>
      <c r="B25" s="36"/>
      <c r="C25" s="67">
        <v>44302</v>
      </c>
      <c r="D25" s="98">
        <v>47306.85999999999</v>
      </c>
      <c r="E25" s="98">
        <v>47306.86</v>
      </c>
      <c r="F25" s="103">
        <f t="shared" si="0"/>
        <v>100.00000000000003</v>
      </c>
    </row>
    <row r="26" spans="1:6" ht="12.75">
      <c r="A26" s="8" t="s">
        <v>126</v>
      </c>
      <c r="B26" s="37"/>
      <c r="C26" s="67">
        <v>899.66</v>
      </c>
      <c r="D26" s="98">
        <v>899.66</v>
      </c>
      <c r="E26" s="98">
        <v>899.66</v>
      </c>
      <c r="F26" s="103">
        <f t="shared" si="0"/>
        <v>100</v>
      </c>
    </row>
    <row r="27" spans="1:6" ht="12.75">
      <c r="A27" s="7" t="s">
        <v>11</v>
      </c>
      <c r="B27" s="36"/>
      <c r="C27" s="67">
        <v>23039</v>
      </c>
      <c r="D27" s="98">
        <v>23039</v>
      </c>
      <c r="E27" s="98">
        <v>23039</v>
      </c>
      <c r="F27" s="103">
        <f t="shared" si="0"/>
        <v>100</v>
      </c>
    </row>
    <row r="28" spans="1:6" ht="12.75">
      <c r="A28" s="8" t="s">
        <v>127</v>
      </c>
      <c r="B28" s="37"/>
      <c r="C28" s="67">
        <v>9557.2</v>
      </c>
      <c r="D28" s="98">
        <v>10114.2</v>
      </c>
      <c r="E28" s="98">
        <v>10114.2</v>
      </c>
      <c r="F28" s="103">
        <f t="shared" si="0"/>
        <v>100</v>
      </c>
    </row>
    <row r="29" spans="1:6" ht="12.75">
      <c r="A29" s="8" t="s">
        <v>214</v>
      </c>
      <c r="B29" s="37"/>
      <c r="C29" s="67">
        <v>512.75</v>
      </c>
      <c r="D29" s="98">
        <v>398.4</v>
      </c>
      <c r="E29" s="98">
        <v>398.4</v>
      </c>
      <c r="F29" s="103">
        <f t="shared" si="0"/>
        <v>100</v>
      </c>
    </row>
    <row r="30" spans="1:6" ht="12.75">
      <c r="A30" s="8" t="s">
        <v>128</v>
      </c>
      <c r="B30" s="37"/>
      <c r="C30" s="67">
        <v>29938.9</v>
      </c>
      <c r="D30" s="98">
        <v>29938.9</v>
      </c>
      <c r="E30" s="98">
        <v>29938.9</v>
      </c>
      <c r="F30" s="103">
        <f t="shared" si="0"/>
        <v>100</v>
      </c>
    </row>
    <row r="31" spans="1:6" ht="12.75">
      <c r="A31" s="8" t="s">
        <v>167</v>
      </c>
      <c r="B31" s="37"/>
      <c r="C31" s="67"/>
      <c r="D31" s="98">
        <v>22176.759999999995</v>
      </c>
      <c r="E31" s="98">
        <v>26496.66</v>
      </c>
      <c r="F31" s="103">
        <f t="shared" si="0"/>
        <v>119.47940095848088</v>
      </c>
    </row>
    <row r="32" spans="1:6" ht="12.75">
      <c r="A32" s="9" t="s">
        <v>193</v>
      </c>
      <c r="B32" s="38"/>
      <c r="C32" s="69">
        <f>SUM(C34:C38)</f>
        <v>0</v>
      </c>
      <c r="D32" s="69">
        <f>SUM(D34:D38)</f>
        <v>0</v>
      </c>
      <c r="E32" s="69">
        <f>SUM(E34:E38)</f>
        <v>5278.92</v>
      </c>
      <c r="F32" s="107" t="s">
        <v>351</v>
      </c>
    </row>
    <row r="33" spans="1:6" ht="11.25" customHeight="1">
      <c r="A33" s="6" t="s">
        <v>7</v>
      </c>
      <c r="B33" s="35"/>
      <c r="C33" s="67"/>
      <c r="D33" s="96"/>
      <c r="E33" s="96"/>
      <c r="F33" s="103"/>
    </row>
    <row r="34" spans="1:6" ht="12.75">
      <c r="A34" s="43" t="s">
        <v>92</v>
      </c>
      <c r="B34" s="36"/>
      <c r="C34" s="67"/>
      <c r="D34" s="98">
        <v>0</v>
      </c>
      <c r="E34" s="98">
        <v>1389.07</v>
      </c>
      <c r="F34" s="106" t="s">
        <v>351</v>
      </c>
    </row>
    <row r="35" spans="1:6" ht="12.75">
      <c r="A35" s="8" t="s">
        <v>87</v>
      </c>
      <c r="B35" s="37"/>
      <c r="C35" s="67"/>
      <c r="D35" s="98">
        <v>0</v>
      </c>
      <c r="E35" s="98">
        <v>349.15</v>
      </c>
      <c r="F35" s="106" t="s">
        <v>351</v>
      </c>
    </row>
    <row r="36" spans="1:6" ht="12.75">
      <c r="A36" s="8" t="s">
        <v>90</v>
      </c>
      <c r="B36" s="37"/>
      <c r="C36" s="67"/>
      <c r="D36" s="98">
        <v>0</v>
      </c>
      <c r="E36" s="98">
        <v>3540.7</v>
      </c>
      <c r="F36" s="106" t="s">
        <v>351</v>
      </c>
    </row>
    <row r="37" spans="1:6" ht="12.75" hidden="1">
      <c r="A37" s="8" t="s">
        <v>97</v>
      </c>
      <c r="B37" s="37"/>
      <c r="C37" s="67"/>
      <c r="D37" s="96">
        <v>0</v>
      </c>
      <c r="E37" s="96"/>
      <c r="F37" s="103"/>
    </row>
    <row r="38" spans="1:6" ht="12.75" hidden="1">
      <c r="A38" s="43" t="s">
        <v>215</v>
      </c>
      <c r="B38" s="36"/>
      <c r="C38" s="67">
        <v>0</v>
      </c>
      <c r="D38" s="96">
        <v>0</v>
      </c>
      <c r="E38" s="98"/>
      <c r="F38" s="103"/>
    </row>
    <row r="39" spans="1:6" ht="12.75">
      <c r="A39" s="9" t="s">
        <v>194</v>
      </c>
      <c r="B39" s="36"/>
      <c r="C39" s="67"/>
      <c r="D39" s="96"/>
      <c r="E39" s="96"/>
      <c r="F39" s="103"/>
    </row>
    <row r="40" spans="1:6" ht="12.75">
      <c r="A40" s="5" t="s">
        <v>12</v>
      </c>
      <c r="B40" s="34"/>
      <c r="C40" s="66">
        <f>SUM(C42:C61)</f>
        <v>101226.4</v>
      </c>
      <c r="D40" s="66">
        <f>SUM(D42:D61)</f>
        <v>10315416.860000001</v>
      </c>
      <c r="E40" s="66">
        <f>SUM(E42:E61)</f>
        <v>10315416.870000001</v>
      </c>
      <c r="F40" s="105">
        <f t="shared" si="0"/>
        <v>100.00000009694227</v>
      </c>
    </row>
    <row r="41" spans="1:6" ht="10.5" customHeight="1">
      <c r="A41" s="10" t="s">
        <v>13</v>
      </c>
      <c r="B41" s="39"/>
      <c r="C41" s="67"/>
      <c r="D41" s="96"/>
      <c r="E41" s="96"/>
      <c r="F41" s="103"/>
    </row>
    <row r="42" spans="1:6" ht="12.75">
      <c r="A42" s="8" t="s">
        <v>14</v>
      </c>
      <c r="B42" s="37"/>
      <c r="C42" s="67">
        <v>100976.4</v>
      </c>
      <c r="D42" s="98">
        <v>100976.4</v>
      </c>
      <c r="E42" s="98">
        <v>100976.4</v>
      </c>
      <c r="F42" s="103">
        <f t="shared" si="0"/>
        <v>100</v>
      </c>
    </row>
    <row r="43" spans="1:6" ht="12.75">
      <c r="A43" s="8" t="s">
        <v>15</v>
      </c>
      <c r="B43" s="37"/>
      <c r="C43" s="67"/>
      <c r="D43" s="98">
        <v>14152.06</v>
      </c>
      <c r="E43" s="98">
        <v>14152.06</v>
      </c>
      <c r="F43" s="103">
        <f t="shared" si="0"/>
        <v>100</v>
      </c>
    </row>
    <row r="44" spans="1:6" ht="12.75">
      <c r="A44" s="8" t="s">
        <v>16</v>
      </c>
      <c r="B44" s="37">
        <v>33</v>
      </c>
      <c r="C44" s="67"/>
      <c r="D44" s="98">
        <v>8573285.7</v>
      </c>
      <c r="E44" s="98">
        <v>8573285.7</v>
      </c>
      <c r="F44" s="103">
        <f t="shared" si="0"/>
        <v>100</v>
      </c>
    </row>
    <row r="45" spans="1:6" ht="12.75">
      <c r="A45" s="8" t="s">
        <v>17</v>
      </c>
      <c r="B45" s="37">
        <v>13</v>
      </c>
      <c r="C45" s="67"/>
      <c r="D45" s="98">
        <v>1138619.16</v>
      </c>
      <c r="E45" s="98">
        <v>1138619.16</v>
      </c>
      <c r="F45" s="103">
        <f t="shared" si="0"/>
        <v>100</v>
      </c>
    </row>
    <row r="46" spans="1:6" ht="12.75">
      <c r="A46" s="8" t="s">
        <v>18</v>
      </c>
      <c r="B46" s="37">
        <v>17</v>
      </c>
      <c r="C46" s="67"/>
      <c r="D46" s="98">
        <v>13789.749999999998</v>
      </c>
      <c r="E46" s="98">
        <v>13789.749999999998</v>
      </c>
      <c r="F46" s="103">
        <f t="shared" si="0"/>
        <v>100</v>
      </c>
    </row>
    <row r="47" spans="1:6" ht="12.75">
      <c r="A47" s="8" t="s">
        <v>19</v>
      </c>
      <c r="B47" s="37">
        <v>34</v>
      </c>
      <c r="C47" s="67"/>
      <c r="D47" s="98">
        <v>3220.2</v>
      </c>
      <c r="E47" s="98">
        <v>3220.2</v>
      </c>
      <c r="F47" s="103">
        <f t="shared" si="0"/>
        <v>100</v>
      </c>
    </row>
    <row r="48" spans="1:6" ht="12.75">
      <c r="A48" s="8" t="s">
        <v>20</v>
      </c>
      <c r="B48" s="37">
        <v>35</v>
      </c>
      <c r="C48" s="67"/>
      <c r="D48" s="98">
        <v>106405.36</v>
      </c>
      <c r="E48" s="98">
        <v>106405.36</v>
      </c>
      <c r="F48" s="103">
        <f t="shared" si="0"/>
        <v>100</v>
      </c>
    </row>
    <row r="49" spans="1:6" ht="12.75">
      <c r="A49" s="8" t="s">
        <v>21</v>
      </c>
      <c r="B49" s="37">
        <v>14</v>
      </c>
      <c r="C49" s="67"/>
      <c r="D49" s="98">
        <v>1753.96</v>
      </c>
      <c r="E49" s="98">
        <v>1753.96</v>
      </c>
      <c r="F49" s="103">
        <f t="shared" si="0"/>
        <v>100</v>
      </c>
    </row>
    <row r="50" spans="1:6" ht="12.75">
      <c r="A50" s="8" t="s">
        <v>121</v>
      </c>
      <c r="B50" s="37">
        <v>27</v>
      </c>
      <c r="C50" s="67"/>
      <c r="D50" s="98">
        <v>225064.44999999998</v>
      </c>
      <c r="E50" s="98">
        <v>225064.44999999998</v>
      </c>
      <c r="F50" s="103">
        <f t="shared" si="0"/>
        <v>100</v>
      </c>
    </row>
    <row r="51" spans="1:6" ht="12.75">
      <c r="A51" s="8" t="s">
        <v>132</v>
      </c>
      <c r="B51" s="37">
        <v>15</v>
      </c>
      <c r="C51" s="67"/>
      <c r="D51" s="98">
        <v>3891.98</v>
      </c>
      <c r="E51" s="98">
        <v>3891.99</v>
      </c>
      <c r="F51" s="103">
        <f t="shared" si="0"/>
        <v>100.00025693862764</v>
      </c>
    </row>
    <row r="52" spans="1:6" ht="12.75">
      <c r="A52" s="8" t="s">
        <v>22</v>
      </c>
      <c r="B52" s="37">
        <v>95</v>
      </c>
      <c r="C52" s="67"/>
      <c r="D52" s="98">
        <v>1739.86</v>
      </c>
      <c r="E52" s="98">
        <v>1739.86</v>
      </c>
      <c r="F52" s="103">
        <f t="shared" si="0"/>
        <v>100</v>
      </c>
    </row>
    <row r="53" spans="1:6" ht="12.75">
      <c r="A53" s="8" t="s">
        <v>23</v>
      </c>
      <c r="B53" s="37">
        <v>4</v>
      </c>
      <c r="C53" s="67"/>
      <c r="D53" s="98">
        <v>1482</v>
      </c>
      <c r="E53" s="98">
        <v>1482</v>
      </c>
      <c r="F53" s="103">
        <f t="shared" si="0"/>
        <v>100</v>
      </c>
    </row>
    <row r="54" spans="1:6" ht="12.75">
      <c r="A54" s="8" t="s">
        <v>28</v>
      </c>
      <c r="B54" s="37">
        <v>22</v>
      </c>
      <c r="C54" s="67"/>
      <c r="D54" s="98">
        <v>484.23</v>
      </c>
      <c r="E54" s="98">
        <v>484.23</v>
      </c>
      <c r="F54" s="103">
        <f t="shared" si="0"/>
        <v>100</v>
      </c>
    </row>
    <row r="55" spans="1:6" ht="12.75" hidden="1">
      <c r="A55" s="8" t="s">
        <v>133</v>
      </c>
      <c r="B55" s="37"/>
      <c r="C55" s="67"/>
      <c r="D55" s="98">
        <v>0</v>
      </c>
      <c r="E55" s="98">
        <v>0</v>
      </c>
      <c r="F55" s="103" t="e">
        <f t="shared" si="0"/>
        <v>#DIV/0!</v>
      </c>
    </row>
    <row r="56" spans="1:6" ht="12.75" hidden="1">
      <c r="A56" s="8" t="s">
        <v>24</v>
      </c>
      <c r="B56" s="37"/>
      <c r="C56" s="67"/>
      <c r="D56" s="98">
        <v>0</v>
      </c>
      <c r="E56" s="98">
        <v>0</v>
      </c>
      <c r="F56" s="103" t="e">
        <f t="shared" si="0"/>
        <v>#DIV/0!</v>
      </c>
    </row>
    <row r="57" spans="1:6" ht="12.75" hidden="1">
      <c r="A57" s="8" t="s">
        <v>30</v>
      </c>
      <c r="B57" s="37"/>
      <c r="C57" s="67"/>
      <c r="D57" s="98">
        <v>0</v>
      </c>
      <c r="E57" s="98">
        <v>0</v>
      </c>
      <c r="F57" s="103" t="e">
        <f t="shared" si="0"/>
        <v>#DIV/0!</v>
      </c>
    </row>
    <row r="58" spans="1:6" ht="12.75">
      <c r="A58" s="8" t="s">
        <v>25</v>
      </c>
      <c r="B58" s="37">
        <v>91</v>
      </c>
      <c r="C58" s="67"/>
      <c r="D58" s="98">
        <v>89760.73000000001</v>
      </c>
      <c r="E58" s="98">
        <v>89760.73000000001</v>
      </c>
      <c r="F58" s="103">
        <f t="shared" si="0"/>
        <v>100</v>
      </c>
    </row>
    <row r="59" spans="1:6" ht="12.75">
      <c r="A59" s="8" t="s">
        <v>26</v>
      </c>
      <c r="B59" s="37" t="s">
        <v>345</v>
      </c>
      <c r="C59" s="67"/>
      <c r="D59" s="98">
        <v>4052.63</v>
      </c>
      <c r="E59" s="98">
        <v>4052.63</v>
      </c>
      <c r="F59" s="103">
        <f t="shared" si="0"/>
        <v>100</v>
      </c>
    </row>
    <row r="60" spans="1:6" ht="12.75">
      <c r="A60" s="8" t="s">
        <v>316</v>
      </c>
      <c r="B60" s="101">
        <v>4123.9</v>
      </c>
      <c r="C60" s="67">
        <v>250</v>
      </c>
      <c r="D60" s="98">
        <v>2336.39</v>
      </c>
      <c r="E60" s="98">
        <v>2336.39</v>
      </c>
      <c r="F60" s="103">
        <f t="shared" si="0"/>
        <v>100</v>
      </c>
    </row>
    <row r="61" spans="1:6" ht="12.75">
      <c r="A61" s="8" t="s">
        <v>137</v>
      </c>
      <c r="B61" s="37">
        <v>4122</v>
      </c>
      <c r="C61" s="67"/>
      <c r="D61" s="98">
        <v>34402</v>
      </c>
      <c r="E61" s="98">
        <v>34402</v>
      </c>
      <c r="F61" s="103">
        <f t="shared" si="0"/>
        <v>100</v>
      </c>
    </row>
    <row r="62" spans="1:6" ht="12.75">
      <c r="A62" s="5" t="s">
        <v>27</v>
      </c>
      <c r="B62" s="34"/>
      <c r="C62" s="66">
        <f>SUM(C64:C78)</f>
        <v>0</v>
      </c>
      <c r="D62" s="66">
        <f>SUM(D64:D78)</f>
        <v>1259745.14</v>
      </c>
      <c r="E62" s="66">
        <f>SUM(E64:E78)</f>
        <v>1259745.14</v>
      </c>
      <c r="F62" s="105">
        <f t="shared" si="0"/>
        <v>100</v>
      </c>
    </row>
    <row r="63" spans="1:6" ht="12.75">
      <c r="A63" s="10" t="s">
        <v>13</v>
      </c>
      <c r="B63" s="39"/>
      <c r="C63" s="67"/>
      <c r="D63" s="96"/>
      <c r="E63" s="96"/>
      <c r="F63" s="103"/>
    </row>
    <row r="64" spans="1:6" ht="12.75" hidden="1">
      <c r="A64" s="8" t="s">
        <v>16</v>
      </c>
      <c r="B64" s="37"/>
      <c r="C64" s="67"/>
      <c r="D64" s="98">
        <v>0</v>
      </c>
      <c r="E64" s="98">
        <v>0</v>
      </c>
      <c r="F64" s="103" t="e">
        <f t="shared" si="0"/>
        <v>#DIV/0!</v>
      </c>
    </row>
    <row r="65" spans="1:6" ht="12.75">
      <c r="A65" s="12" t="s">
        <v>17</v>
      </c>
      <c r="B65" s="40">
        <v>13</v>
      </c>
      <c r="C65" s="67"/>
      <c r="D65" s="98">
        <v>25174.91</v>
      </c>
      <c r="E65" s="98">
        <v>25174.91</v>
      </c>
      <c r="F65" s="103">
        <f t="shared" si="0"/>
        <v>100</v>
      </c>
    </row>
    <row r="66" spans="1:6" ht="12.75" hidden="1">
      <c r="A66" s="12" t="s">
        <v>15</v>
      </c>
      <c r="B66" s="40"/>
      <c r="C66" s="67"/>
      <c r="D66" s="98">
        <v>0</v>
      </c>
      <c r="E66" s="98">
        <v>0</v>
      </c>
      <c r="F66" s="103" t="e">
        <f t="shared" si="0"/>
        <v>#DIV/0!</v>
      </c>
    </row>
    <row r="67" spans="1:6" ht="12.75">
      <c r="A67" s="12" t="s">
        <v>28</v>
      </c>
      <c r="B67" s="40">
        <v>22</v>
      </c>
      <c r="C67" s="67"/>
      <c r="D67" s="98">
        <v>42041.34</v>
      </c>
      <c r="E67" s="98">
        <v>42041.35</v>
      </c>
      <c r="F67" s="103">
        <f t="shared" si="0"/>
        <v>100.00002378611148</v>
      </c>
    </row>
    <row r="68" spans="1:6" ht="12.75">
      <c r="A68" s="8" t="s">
        <v>18</v>
      </c>
      <c r="B68" s="37">
        <v>17</v>
      </c>
      <c r="C68" s="67"/>
      <c r="D68" s="98">
        <v>698298.6699999999</v>
      </c>
      <c r="E68" s="98">
        <v>698298.66</v>
      </c>
      <c r="F68" s="103">
        <f t="shared" si="0"/>
        <v>99.99999856794803</v>
      </c>
    </row>
    <row r="69" spans="1:6" ht="12.75">
      <c r="A69" s="8" t="s">
        <v>19</v>
      </c>
      <c r="B69" s="37">
        <v>34</v>
      </c>
      <c r="C69" s="67"/>
      <c r="D69" s="98">
        <v>3600.96</v>
      </c>
      <c r="E69" s="98">
        <v>3600.96</v>
      </c>
      <c r="F69" s="103">
        <f t="shared" si="0"/>
        <v>100</v>
      </c>
    </row>
    <row r="70" spans="1:6" ht="12.75">
      <c r="A70" s="8" t="s">
        <v>20</v>
      </c>
      <c r="B70" s="37">
        <v>35</v>
      </c>
      <c r="C70" s="67"/>
      <c r="D70" s="98">
        <v>171.82</v>
      </c>
      <c r="E70" s="98">
        <v>171.82</v>
      </c>
      <c r="F70" s="103">
        <f t="shared" si="0"/>
        <v>100</v>
      </c>
    </row>
    <row r="71" spans="1:6" ht="12.75">
      <c r="A71" s="8" t="s">
        <v>337</v>
      </c>
      <c r="B71" s="37">
        <v>29</v>
      </c>
      <c r="C71" s="67"/>
      <c r="D71" s="98">
        <v>6152.43</v>
      </c>
      <c r="E71" s="98">
        <v>6152.43</v>
      </c>
      <c r="F71" s="103">
        <f t="shared" si="0"/>
        <v>100</v>
      </c>
    </row>
    <row r="72" spans="1:6" ht="12.75">
      <c r="A72" s="8" t="s">
        <v>132</v>
      </c>
      <c r="B72" s="37">
        <v>15</v>
      </c>
      <c r="C72" s="67"/>
      <c r="D72" s="98">
        <v>109598.92</v>
      </c>
      <c r="E72" s="98">
        <v>109598.91</v>
      </c>
      <c r="F72" s="103">
        <f t="shared" si="0"/>
        <v>99.9999908758225</v>
      </c>
    </row>
    <row r="73" spans="1:6" ht="12.75">
      <c r="A73" s="8" t="s">
        <v>29</v>
      </c>
      <c r="B73" s="37">
        <v>91</v>
      </c>
      <c r="C73" s="67"/>
      <c r="D73" s="98">
        <v>200330.40999999997</v>
      </c>
      <c r="E73" s="98">
        <v>200330.40999999997</v>
      </c>
      <c r="F73" s="103">
        <f t="shared" si="0"/>
        <v>100</v>
      </c>
    </row>
    <row r="74" spans="1:6" ht="12.75" hidden="1">
      <c r="A74" s="8" t="s">
        <v>30</v>
      </c>
      <c r="B74" s="37"/>
      <c r="C74" s="67"/>
      <c r="D74" s="98">
        <v>0</v>
      </c>
      <c r="E74" s="98">
        <v>0</v>
      </c>
      <c r="F74" s="103" t="e">
        <f t="shared" si="0"/>
        <v>#DIV/0!</v>
      </c>
    </row>
    <row r="75" spans="1:6" ht="12.75" hidden="1">
      <c r="A75" s="8" t="s">
        <v>31</v>
      </c>
      <c r="B75" s="37"/>
      <c r="C75" s="67"/>
      <c r="D75" s="98">
        <v>0</v>
      </c>
      <c r="E75" s="98">
        <v>0</v>
      </c>
      <c r="F75" s="103" t="e">
        <f t="shared" si="0"/>
        <v>#DIV/0!</v>
      </c>
    </row>
    <row r="76" spans="1:6" ht="12.75">
      <c r="A76" s="8" t="s">
        <v>22</v>
      </c>
      <c r="B76" s="37">
        <v>95</v>
      </c>
      <c r="C76" s="67"/>
      <c r="D76" s="98">
        <v>94631.66</v>
      </c>
      <c r="E76" s="98">
        <v>94631.67</v>
      </c>
      <c r="F76" s="103">
        <f t="shared" si="0"/>
        <v>100.00001056728793</v>
      </c>
    </row>
    <row r="77" spans="1:6" ht="12.75">
      <c r="A77" s="8" t="s">
        <v>26</v>
      </c>
      <c r="B77" s="37" t="s">
        <v>346</v>
      </c>
      <c r="C77" s="67"/>
      <c r="D77" s="98">
        <v>79744.02</v>
      </c>
      <c r="E77" s="98">
        <v>79744.02</v>
      </c>
      <c r="F77" s="103">
        <f aca="true" t="shared" si="1" ref="F77:F136">E77/D77*100</f>
        <v>100</v>
      </c>
    </row>
    <row r="78" spans="1:6" ht="12.75" hidden="1">
      <c r="A78" s="8" t="s">
        <v>137</v>
      </c>
      <c r="B78" s="37"/>
      <c r="C78" s="67"/>
      <c r="D78" s="98">
        <v>0</v>
      </c>
      <c r="E78" s="98">
        <v>0</v>
      </c>
      <c r="F78" s="103" t="e">
        <f t="shared" si="1"/>
        <v>#DIV/0!</v>
      </c>
    </row>
    <row r="79" spans="1:6" ht="16.5" thickBot="1">
      <c r="A79" s="13" t="s">
        <v>32</v>
      </c>
      <c r="B79" s="41"/>
      <c r="C79" s="85">
        <v>5004513</v>
      </c>
      <c r="D79" s="85">
        <v>16627096.14</v>
      </c>
      <c r="E79" s="85">
        <f>E10+E16+E40+E62+E32</f>
        <v>16720456.21</v>
      </c>
      <c r="F79" s="108">
        <f t="shared" si="1"/>
        <v>100.56149353569566</v>
      </c>
    </row>
    <row r="80" spans="1:6" ht="15" customHeight="1">
      <c r="A80" s="5" t="s">
        <v>33</v>
      </c>
      <c r="B80" s="34"/>
      <c r="C80" s="66"/>
      <c r="D80" s="96"/>
      <c r="E80" s="96"/>
      <c r="F80" s="103"/>
    </row>
    <row r="81" spans="1:6" ht="12.75">
      <c r="A81" s="5" t="s">
        <v>47</v>
      </c>
      <c r="B81" s="46"/>
      <c r="C81" s="66">
        <f>C82+C91</f>
        <v>103319</v>
      </c>
      <c r="D81" s="66">
        <f>D82+D91</f>
        <v>199468.15999999997</v>
      </c>
      <c r="E81" s="66">
        <f>E82+E91</f>
        <v>155947.12</v>
      </c>
      <c r="F81" s="105">
        <f t="shared" si="1"/>
        <v>78.1814601388011</v>
      </c>
    </row>
    <row r="82" spans="1:6" ht="12.75">
      <c r="A82" s="14" t="s">
        <v>35</v>
      </c>
      <c r="B82" s="46"/>
      <c r="C82" s="70">
        <f>SUM(C84:C89)</f>
        <v>71319</v>
      </c>
      <c r="D82" s="70">
        <f>SUM(D84:D89)</f>
        <v>101027.43</v>
      </c>
      <c r="E82" s="70">
        <f>SUM(E84:E89)</f>
        <v>92854.04</v>
      </c>
      <c r="F82" s="109">
        <f t="shared" si="1"/>
        <v>91.90973184213436</v>
      </c>
    </row>
    <row r="83" spans="1:6" ht="12.75">
      <c r="A83" s="10" t="s">
        <v>13</v>
      </c>
      <c r="B83" s="42"/>
      <c r="C83" s="67"/>
      <c r="D83" s="96"/>
      <c r="E83" s="96"/>
      <c r="F83" s="103"/>
    </row>
    <row r="84" spans="1:6" ht="12.75">
      <c r="A84" s="8" t="s">
        <v>37</v>
      </c>
      <c r="B84" s="42"/>
      <c r="C84" s="67">
        <v>9931</v>
      </c>
      <c r="D84" s="98">
        <v>7501</v>
      </c>
      <c r="E84" s="98">
        <v>5501.56</v>
      </c>
      <c r="F84" s="103">
        <f t="shared" si="1"/>
        <v>73.34435408612185</v>
      </c>
    </row>
    <row r="85" spans="1:6" ht="12.75" hidden="1">
      <c r="A85" s="8" t="s">
        <v>49</v>
      </c>
      <c r="B85" s="42"/>
      <c r="C85" s="67"/>
      <c r="D85" s="98">
        <v>0</v>
      </c>
      <c r="E85" s="98"/>
      <c r="F85" s="103" t="e">
        <f t="shared" si="1"/>
        <v>#DIV/0!</v>
      </c>
    </row>
    <row r="86" spans="1:6" ht="12.75">
      <c r="A86" s="12" t="s">
        <v>177</v>
      </c>
      <c r="B86" s="42"/>
      <c r="C86" s="67">
        <v>61388</v>
      </c>
      <c r="D86" s="98">
        <v>74818</v>
      </c>
      <c r="E86" s="98">
        <v>74818</v>
      </c>
      <c r="F86" s="103">
        <f t="shared" si="1"/>
        <v>100</v>
      </c>
    </row>
    <row r="87" spans="1:6" ht="12.75">
      <c r="A87" s="8" t="s">
        <v>50</v>
      </c>
      <c r="B87" s="42">
        <v>98278</v>
      </c>
      <c r="C87" s="67"/>
      <c r="D87" s="98">
        <v>3077.0599999999995</v>
      </c>
      <c r="E87" s="98">
        <v>3077.06</v>
      </c>
      <c r="F87" s="103">
        <f t="shared" si="1"/>
        <v>100.00000000000003</v>
      </c>
    </row>
    <row r="88" spans="1:6" ht="12.75" hidden="1">
      <c r="A88" s="8" t="s">
        <v>61</v>
      </c>
      <c r="B88" s="42"/>
      <c r="C88" s="67"/>
      <c r="D88" s="98">
        <v>0</v>
      </c>
      <c r="E88" s="98"/>
      <c r="F88" s="103" t="e">
        <f t="shared" si="1"/>
        <v>#DIV/0!</v>
      </c>
    </row>
    <row r="89" spans="1:6" ht="12.75">
      <c r="A89" s="8" t="s">
        <v>51</v>
      </c>
      <c r="B89" s="42"/>
      <c r="C89" s="67"/>
      <c r="D89" s="98">
        <v>15631.37</v>
      </c>
      <c r="E89" s="98">
        <v>9457.42</v>
      </c>
      <c r="F89" s="103">
        <f t="shared" si="1"/>
        <v>60.50282220944165</v>
      </c>
    </row>
    <row r="90" spans="1:6" ht="12.75" hidden="1">
      <c r="A90" s="7" t="s">
        <v>52</v>
      </c>
      <c r="B90" s="42"/>
      <c r="C90" s="67"/>
      <c r="D90" s="96"/>
      <c r="E90" s="96"/>
      <c r="F90" s="103" t="e">
        <f t="shared" si="1"/>
        <v>#DIV/0!</v>
      </c>
    </row>
    <row r="91" spans="1:6" ht="12.75">
      <c r="A91" s="15" t="s">
        <v>39</v>
      </c>
      <c r="B91" s="46"/>
      <c r="C91" s="71">
        <f>SUM(C93:C99)</f>
        <v>32000</v>
      </c>
      <c r="D91" s="71">
        <f>SUM(D93:D99)</f>
        <v>98440.73</v>
      </c>
      <c r="E91" s="71">
        <f>SUM(E93:E99)</f>
        <v>63093.08</v>
      </c>
      <c r="F91" s="109">
        <f t="shared" si="1"/>
        <v>64.09245441394025</v>
      </c>
    </row>
    <row r="92" spans="1:6" ht="12.75">
      <c r="A92" s="6" t="s">
        <v>13</v>
      </c>
      <c r="B92" s="42"/>
      <c r="C92" s="69"/>
      <c r="D92" s="96"/>
      <c r="E92" s="96"/>
      <c r="F92" s="103"/>
    </row>
    <row r="93" spans="1:6" ht="12.75">
      <c r="A93" s="43" t="s">
        <v>261</v>
      </c>
      <c r="B93" s="42"/>
      <c r="C93" s="67"/>
      <c r="D93" s="98">
        <v>44239.780000000006</v>
      </c>
      <c r="E93" s="98">
        <v>25241.46</v>
      </c>
      <c r="F93" s="103">
        <f t="shared" si="1"/>
        <v>57.05602514298217</v>
      </c>
    </row>
    <row r="94" spans="1:6" ht="12.75">
      <c r="A94" s="12" t="s">
        <v>211</v>
      </c>
      <c r="B94" s="42"/>
      <c r="C94" s="67"/>
      <c r="D94" s="98">
        <v>24000</v>
      </c>
      <c r="E94" s="98">
        <v>24000</v>
      </c>
      <c r="F94" s="103">
        <f t="shared" si="1"/>
        <v>100</v>
      </c>
    </row>
    <row r="95" spans="1:6" ht="12.75" hidden="1">
      <c r="A95" s="7" t="s">
        <v>40</v>
      </c>
      <c r="B95" s="42"/>
      <c r="C95" s="67"/>
      <c r="D95" s="98"/>
      <c r="E95" s="98"/>
      <c r="F95" s="103" t="e">
        <f t="shared" si="1"/>
        <v>#DIV/0!</v>
      </c>
    </row>
    <row r="96" spans="1:6" ht="12.75" hidden="1">
      <c r="A96" s="8" t="s">
        <v>175</v>
      </c>
      <c r="B96" s="42"/>
      <c r="C96" s="67"/>
      <c r="D96" s="98"/>
      <c r="E96" s="98"/>
      <c r="F96" s="103" t="e">
        <f t="shared" si="1"/>
        <v>#DIV/0!</v>
      </c>
    </row>
    <row r="97" spans="1:6" ht="12.75">
      <c r="A97" s="8" t="s">
        <v>61</v>
      </c>
      <c r="B97" s="42"/>
      <c r="C97" s="67"/>
      <c r="D97" s="98">
        <v>503.36</v>
      </c>
      <c r="E97" s="98">
        <v>503.36</v>
      </c>
      <c r="F97" s="103">
        <f t="shared" si="1"/>
        <v>100</v>
      </c>
    </row>
    <row r="98" spans="1:6" ht="12.75">
      <c r="A98" s="8" t="s">
        <v>216</v>
      </c>
      <c r="B98" s="42"/>
      <c r="C98" s="67">
        <v>2000</v>
      </c>
      <c r="D98" s="98">
        <v>2000</v>
      </c>
      <c r="E98" s="98">
        <v>0</v>
      </c>
      <c r="F98" s="103">
        <f t="shared" si="1"/>
        <v>0</v>
      </c>
    </row>
    <row r="99" spans="1:6" ht="12.75">
      <c r="A99" s="16" t="s">
        <v>51</v>
      </c>
      <c r="B99" s="45"/>
      <c r="C99" s="86">
        <v>30000</v>
      </c>
      <c r="D99" s="99">
        <v>27697.59</v>
      </c>
      <c r="E99" s="99">
        <v>13348.26</v>
      </c>
      <c r="F99" s="110">
        <f t="shared" si="1"/>
        <v>48.192857212486715</v>
      </c>
    </row>
    <row r="100" spans="1:6" ht="12.75" hidden="1">
      <c r="A100" s="16" t="s">
        <v>54</v>
      </c>
      <c r="B100" s="45"/>
      <c r="C100" s="86"/>
      <c r="D100" s="97"/>
      <c r="E100" s="97"/>
      <c r="F100" s="103" t="e">
        <f t="shared" si="1"/>
        <v>#DIV/0!</v>
      </c>
    </row>
    <row r="101" spans="1:6" ht="12.75">
      <c r="A101" s="9" t="s">
        <v>55</v>
      </c>
      <c r="B101" s="46"/>
      <c r="C101" s="69">
        <f>C102</f>
        <v>17757</v>
      </c>
      <c r="D101" s="69">
        <f>D102</f>
        <v>16507.66</v>
      </c>
      <c r="E101" s="69">
        <f>E102</f>
        <v>14331.72</v>
      </c>
      <c r="F101" s="105">
        <f t="shared" si="1"/>
        <v>86.81860421162054</v>
      </c>
    </row>
    <row r="102" spans="1:6" ht="12.75">
      <c r="A102" s="14" t="s">
        <v>35</v>
      </c>
      <c r="B102" s="46"/>
      <c r="C102" s="70">
        <f>SUM(C104:C108)</f>
        <v>17757</v>
      </c>
      <c r="D102" s="70">
        <f>SUM(D104:D108)</f>
        <v>16507.66</v>
      </c>
      <c r="E102" s="70">
        <f>SUM(E104:E108)</f>
        <v>14331.72</v>
      </c>
      <c r="F102" s="109">
        <f t="shared" si="1"/>
        <v>86.81860421162054</v>
      </c>
    </row>
    <row r="103" spans="1:6" ht="12.75">
      <c r="A103" s="10" t="s">
        <v>13</v>
      </c>
      <c r="B103" s="42"/>
      <c r="C103" s="67"/>
      <c r="D103" s="96"/>
      <c r="E103" s="96"/>
      <c r="F103" s="103"/>
    </row>
    <row r="104" spans="1:6" ht="12.75">
      <c r="A104" s="8" t="s">
        <v>37</v>
      </c>
      <c r="B104" s="42"/>
      <c r="C104" s="67">
        <v>17093</v>
      </c>
      <c r="D104" s="98">
        <v>15803.25</v>
      </c>
      <c r="E104" s="98">
        <v>13627.31</v>
      </c>
      <c r="F104" s="103">
        <f t="shared" si="1"/>
        <v>86.23106006675842</v>
      </c>
    </row>
    <row r="105" spans="1:6" ht="12.75">
      <c r="A105" s="80" t="s">
        <v>62</v>
      </c>
      <c r="B105" s="42">
        <v>1245</v>
      </c>
      <c r="C105" s="67">
        <v>664</v>
      </c>
      <c r="D105" s="98"/>
      <c r="E105" s="98"/>
      <c r="F105" s="103">
        <v>0</v>
      </c>
    </row>
    <row r="106" spans="1:6" ht="12.75">
      <c r="A106" s="19" t="s">
        <v>56</v>
      </c>
      <c r="B106" s="45">
        <v>33166</v>
      </c>
      <c r="C106" s="86"/>
      <c r="D106" s="99">
        <v>704.4099999999999</v>
      </c>
      <c r="E106" s="99">
        <v>704.41</v>
      </c>
      <c r="F106" s="110">
        <f t="shared" si="1"/>
        <v>100.00000000000003</v>
      </c>
    </row>
    <row r="107" spans="1:6" ht="12.75" hidden="1">
      <c r="A107" s="19" t="s">
        <v>245</v>
      </c>
      <c r="B107" s="45">
        <v>33064</v>
      </c>
      <c r="C107" s="86"/>
      <c r="D107" s="96"/>
      <c r="E107" s="96"/>
      <c r="F107" s="103" t="e">
        <f t="shared" si="1"/>
        <v>#DIV/0!</v>
      </c>
    </row>
    <row r="108" spans="1:6" ht="12.75" hidden="1">
      <c r="A108" s="12" t="s">
        <v>49</v>
      </c>
      <c r="B108" s="42"/>
      <c r="C108" s="67"/>
      <c r="D108" s="96">
        <v>0</v>
      </c>
      <c r="E108" s="96"/>
      <c r="F108" s="103" t="e">
        <f t="shared" si="1"/>
        <v>#DIV/0!</v>
      </c>
    </row>
    <row r="109" spans="1:6" ht="12.75" hidden="1">
      <c r="A109" s="14" t="s">
        <v>39</v>
      </c>
      <c r="B109" s="46"/>
      <c r="C109" s="70">
        <f>C111</f>
        <v>0</v>
      </c>
      <c r="D109" s="70">
        <f>D111</f>
        <v>0</v>
      </c>
      <c r="E109" s="70">
        <f>E111</f>
        <v>0</v>
      </c>
      <c r="F109" s="103" t="e">
        <f t="shared" si="1"/>
        <v>#DIV/0!</v>
      </c>
    </row>
    <row r="110" spans="1:6" ht="12.75" hidden="1">
      <c r="A110" s="10" t="s">
        <v>13</v>
      </c>
      <c r="B110" s="42"/>
      <c r="C110" s="67"/>
      <c r="D110" s="96"/>
      <c r="E110" s="96"/>
      <c r="F110" s="103"/>
    </row>
    <row r="111" spans="1:6" ht="12.75" hidden="1">
      <c r="A111" s="11" t="s">
        <v>141</v>
      </c>
      <c r="B111" s="45"/>
      <c r="C111" s="86"/>
      <c r="D111" s="97">
        <v>0</v>
      </c>
      <c r="E111" s="97"/>
      <c r="F111" s="103" t="e">
        <f t="shared" si="1"/>
        <v>#DIV/0!</v>
      </c>
    </row>
    <row r="112" spans="1:6" ht="12.75">
      <c r="A112" s="5" t="s">
        <v>57</v>
      </c>
      <c r="B112" s="46"/>
      <c r="C112" s="66">
        <f>C113+C125</f>
        <v>1419650</v>
      </c>
      <c r="D112" s="66">
        <f>D113+D125</f>
        <v>1839971.94</v>
      </c>
      <c r="E112" s="66">
        <f>E113+E125</f>
        <v>1805398.65</v>
      </c>
      <c r="F112" s="105">
        <f t="shared" si="1"/>
        <v>98.12098819289604</v>
      </c>
    </row>
    <row r="113" spans="1:6" ht="12.75">
      <c r="A113" s="14" t="s">
        <v>35</v>
      </c>
      <c r="B113" s="46"/>
      <c r="C113" s="70">
        <f>SUM(C116:C124)</f>
        <v>1417150</v>
      </c>
      <c r="D113" s="70">
        <f>SUM(D116:D124)</f>
        <v>1829971.94</v>
      </c>
      <c r="E113" s="70">
        <f>SUM(E116:E124)</f>
        <v>1795398.65</v>
      </c>
      <c r="F113" s="109">
        <f t="shared" si="1"/>
        <v>98.1107202113711</v>
      </c>
    </row>
    <row r="114" spans="1:6" ht="12.75">
      <c r="A114" s="10" t="s">
        <v>13</v>
      </c>
      <c r="B114" s="42"/>
      <c r="C114" s="67"/>
      <c r="D114" s="96"/>
      <c r="E114" s="96"/>
      <c r="F114" s="103"/>
    </row>
    <row r="115" spans="1:6" ht="12.75">
      <c r="A115" s="12" t="s">
        <v>280</v>
      </c>
      <c r="B115" s="42"/>
      <c r="C115" s="67">
        <v>882300</v>
      </c>
      <c r="D115" s="98">
        <v>983573.57</v>
      </c>
      <c r="E115" s="98">
        <f>E116+E117</f>
        <v>949000.28</v>
      </c>
      <c r="F115" s="103">
        <f t="shared" si="1"/>
        <v>96.48493096454392</v>
      </c>
    </row>
    <row r="116" spans="1:6" ht="12.75">
      <c r="A116" s="12" t="s">
        <v>281</v>
      </c>
      <c r="B116" s="42"/>
      <c r="C116" s="67">
        <v>417000</v>
      </c>
      <c r="D116" s="98">
        <v>470497.8599999999</v>
      </c>
      <c r="E116" s="98">
        <v>449825.23</v>
      </c>
      <c r="F116" s="103">
        <f t="shared" si="1"/>
        <v>95.60622231097928</v>
      </c>
    </row>
    <row r="117" spans="1:6" ht="12.75">
      <c r="A117" s="8" t="s">
        <v>282</v>
      </c>
      <c r="B117" s="42"/>
      <c r="C117" s="67">
        <v>465300</v>
      </c>
      <c r="D117" s="98">
        <v>513075.71</v>
      </c>
      <c r="E117" s="98">
        <v>499175.05</v>
      </c>
      <c r="F117" s="103">
        <f t="shared" si="1"/>
        <v>97.29071953143132</v>
      </c>
    </row>
    <row r="118" spans="1:6" ht="12.75">
      <c r="A118" s="12" t="s">
        <v>58</v>
      </c>
      <c r="B118" s="42"/>
      <c r="C118" s="67">
        <v>28000</v>
      </c>
      <c r="D118" s="98">
        <v>24000</v>
      </c>
      <c r="E118" s="98">
        <v>24000</v>
      </c>
      <c r="F118" s="103">
        <f t="shared" si="1"/>
        <v>100</v>
      </c>
    </row>
    <row r="119" spans="1:6" ht="12.75">
      <c r="A119" s="8" t="s">
        <v>59</v>
      </c>
      <c r="B119" s="42"/>
      <c r="C119" s="67"/>
      <c r="D119" s="98">
        <v>20.65</v>
      </c>
      <c r="E119" s="98">
        <v>20.65</v>
      </c>
      <c r="F119" s="103">
        <f t="shared" si="1"/>
        <v>100</v>
      </c>
    </row>
    <row r="120" spans="1:6" ht="12.75">
      <c r="A120" s="8" t="s">
        <v>49</v>
      </c>
      <c r="B120" s="42"/>
      <c r="C120" s="67"/>
      <c r="D120" s="98">
        <v>1621.14</v>
      </c>
      <c r="E120" s="98">
        <v>1621.14</v>
      </c>
      <c r="F120" s="103">
        <f t="shared" si="1"/>
        <v>100</v>
      </c>
    </row>
    <row r="121" spans="1:6" ht="12.75">
      <c r="A121" s="8" t="s">
        <v>60</v>
      </c>
      <c r="B121" s="42">
        <v>91252</v>
      </c>
      <c r="C121" s="67"/>
      <c r="D121" s="98">
        <v>89760.73000000001</v>
      </c>
      <c r="E121" s="98">
        <v>89760.73</v>
      </c>
      <c r="F121" s="103">
        <f t="shared" si="1"/>
        <v>99.99999999999999</v>
      </c>
    </row>
    <row r="122" spans="1:6" ht="12.75">
      <c r="A122" s="8" t="s">
        <v>122</v>
      </c>
      <c r="B122" s="42">
        <v>27355</v>
      </c>
      <c r="C122" s="67"/>
      <c r="D122" s="98">
        <v>223545.15</v>
      </c>
      <c r="E122" s="98">
        <v>223545.15</v>
      </c>
      <c r="F122" s="103">
        <f t="shared" si="1"/>
        <v>100</v>
      </c>
    </row>
    <row r="123" spans="1:6" ht="12.75">
      <c r="A123" s="8" t="s">
        <v>37</v>
      </c>
      <c r="B123" s="42"/>
      <c r="C123" s="67">
        <v>506850</v>
      </c>
      <c r="D123" s="98">
        <v>507450.7</v>
      </c>
      <c r="E123" s="98">
        <v>507450.7</v>
      </c>
      <c r="F123" s="103">
        <f t="shared" si="1"/>
        <v>100</v>
      </c>
    </row>
    <row r="124" spans="1:6" ht="12" customHeight="1" hidden="1">
      <c r="A124" s="8" t="s">
        <v>61</v>
      </c>
      <c r="B124" s="42"/>
      <c r="C124" s="67"/>
      <c r="D124" s="96">
        <v>0</v>
      </c>
      <c r="E124" s="96"/>
      <c r="F124" s="103"/>
    </row>
    <row r="125" spans="1:6" ht="12.75">
      <c r="A125" s="15" t="s">
        <v>39</v>
      </c>
      <c r="B125" s="46"/>
      <c r="C125" s="71">
        <f>SUM(C127:C129)</f>
        <v>2500</v>
      </c>
      <c r="D125" s="71">
        <f>SUM(D127:D129)</f>
        <v>10000</v>
      </c>
      <c r="E125" s="71">
        <f>SUM(E127:E129)</f>
        <v>10000</v>
      </c>
      <c r="F125" s="109">
        <f t="shared" si="1"/>
        <v>100</v>
      </c>
    </row>
    <row r="126" spans="1:6" ht="12.75">
      <c r="A126" s="6" t="s">
        <v>13</v>
      </c>
      <c r="B126" s="42"/>
      <c r="C126" s="69"/>
      <c r="D126" s="96"/>
      <c r="E126" s="96"/>
      <c r="F126" s="103"/>
    </row>
    <row r="127" spans="1:6" ht="12.75" hidden="1">
      <c r="A127" s="16" t="s">
        <v>40</v>
      </c>
      <c r="B127" s="45"/>
      <c r="C127" s="86"/>
      <c r="D127" s="96">
        <v>0</v>
      </c>
      <c r="E127" s="96"/>
      <c r="F127" s="103"/>
    </row>
    <row r="128" spans="1:6" ht="12.75">
      <c r="A128" s="11" t="s">
        <v>68</v>
      </c>
      <c r="B128" s="45"/>
      <c r="C128" s="86">
        <v>2500</v>
      </c>
      <c r="D128" s="99">
        <v>10000</v>
      </c>
      <c r="E128" s="99">
        <v>10000</v>
      </c>
      <c r="F128" s="110">
        <f t="shared" si="1"/>
        <v>100</v>
      </c>
    </row>
    <row r="129" spans="1:6" ht="12.75" hidden="1">
      <c r="A129" s="11" t="s">
        <v>62</v>
      </c>
      <c r="B129" s="45"/>
      <c r="C129" s="86"/>
      <c r="D129" s="97">
        <v>0</v>
      </c>
      <c r="E129" s="97"/>
      <c r="F129" s="103"/>
    </row>
    <row r="130" spans="1:6" ht="12.75">
      <c r="A130" s="9" t="s">
        <v>63</v>
      </c>
      <c r="B130" s="46"/>
      <c r="C130" s="69">
        <f>C131+C136</f>
        <v>64210</v>
      </c>
      <c r="D130" s="69">
        <f>D131+D136</f>
        <v>79061.57</v>
      </c>
      <c r="E130" s="69">
        <f>E131+E136</f>
        <v>48622.59</v>
      </c>
      <c r="F130" s="105">
        <f t="shared" si="1"/>
        <v>61.4996514741612</v>
      </c>
    </row>
    <row r="131" spans="1:6" ht="12.75">
      <c r="A131" s="14" t="s">
        <v>35</v>
      </c>
      <c r="B131" s="46"/>
      <c r="C131" s="70">
        <f>SUM(C133:C135)</f>
        <v>47210</v>
      </c>
      <c r="D131" s="70">
        <f>SUM(D133:D135)</f>
        <v>63917.520000000004</v>
      </c>
      <c r="E131" s="70">
        <f>SUM(E133:E135)</f>
        <v>42958.85</v>
      </c>
      <c r="F131" s="109">
        <f t="shared" si="1"/>
        <v>67.20981978024177</v>
      </c>
    </row>
    <row r="132" spans="1:6" ht="12.75">
      <c r="A132" s="10" t="s">
        <v>13</v>
      </c>
      <c r="B132" s="42"/>
      <c r="C132" s="67"/>
      <c r="D132" s="96"/>
      <c r="E132" s="96"/>
      <c r="F132" s="103"/>
    </row>
    <row r="133" spans="1:6" ht="12.75">
      <c r="A133" s="8" t="s">
        <v>37</v>
      </c>
      <c r="B133" s="42"/>
      <c r="C133" s="67">
        <v>23210</v>
      </c>
      <c r="D133" s="98">
        <v>37576.91</v>
      </c>
      <c r="E133" s="98">
        <v>17689.78</v>
      </c>
      <c r="F133" s="103">
        <f t="shared" si="1"/>
        <v>47.07619652600493</v>
      </c>
    </row>
    <row r="134" spans="1:6" ht="12.75" hidden="1">
      <c r="A134" s="8" t="s">
        <v>62</v>
      </c>
      <c r="B134" s="42"/>
      <c r="C134" s="67"/>
      <c r="D134" s="98">
        <v>0</v>
      </c>
      <c r="E134" s="98"/>
      <c r="F134" s="103"/>
    </row>
    <row r="135" spans="1:6" ht="12.75">
      <c r="A135" s="8" t="s">
        <v>64</v>
      </c>
      <c r="B135" s="42"/>
      <c r="C135" s="67">
        <v>24000</v>
      </c>
      <c r="D135" s="98">
        <v>26340.61</v>
      </c>
      <c r="E135" s="98">
        <v>25269.07</v>
      </c>
      <c r="F135" s="103">
        <f t="shared" si="1"/>
        <v>95.93198487050984</v>
      </c>
    </row>
    <row r="136" spans="1:6" ht="12.75">
      <c r="A136" s="15" t="s">
        <v>39</v>
      </c>
      <c r="B136" s="46"/>
      <c r="C136" s="71">
        <f>SUM(C138:C141)</f>
        <v>17000</v>
      </c>
      <c r="D136" s="71">
        <f>SUM(D138:D141)</f>
        <v>15144.049999999997</v>
      </c>
      <c r="E136" s="71">
        <f>SUM(E138:E141)</f>
        <v>5663.74</v>
      </c>
      <c r="F136" s="109">
        <f t="shared" si="1"/>
        <v>37.39911054176393</v>
      </c>
    </row>
    <row r="137" spans="1:6" ht="12.75">
      <c r="A137" s="6" t="s">
        <v>13</v>
      </c>
      <c r="B137" s="42"/>
      <c r="C137" s="69"/>
      <c r="D137" s="96"/>
      <c r="E137" s="96"/>
      <c r="F137" s="103"/>
    </row>
    <row r="138" spans="1:6" ht="12.75" hidden="1">
      <c r="A138" s="8" t="s">
        <v>139</v>
      </c>
      <c r="B138" s="42">
        <v>98861</v>
      </c>
      <c r="C138" s="67"/>
      <c r="D138" s="96">
        <v>0</v>
      </c>
      <c r="E138" s="96"/>
      <c r="F138" s="103"/>
    </row>
    <row r="139" spans="1:6" ht="12.75" hidden="1">
      <c r="A139" s="8" t="s">
        <v>187</v>
      </c>
      <c r="B139" s="42">
        <v>7938</v>
      </c>
      <c r="C139" s="67"/>
      <c r="D139" s="96"/>
      <c r="E139" s="96"/>
      <c r="F139" s="103"/>
    </row>
    <row r="140" spans="1:6" ht="12.75" hidden="1">
      <c r="A140" s="8" t="s">
        <v>213</v>
      </c>
      <c r="B140" s="42"/>
      <c r="C140" s="67"/>
      <c r="D140" s="96"/>
      <c r="E140" s="96"/>
      <c r="F140" s="103"/>
    </row>
    <row r="141" spans="1:6" ht="12.75">
      <c r="A141" s="19" t="s">
        <v>40</v>
      </c>
      <c r="B141" s="45"/>
      <c r="C141" s="86">
        <v>17000</v>
      </c>
      <c r="D141" s="99">
        <v>15144.049999999997</v>
      </c>
      <c r="E141" s="99">
        <v>5663.74</v>
      </c>
      <c r="F141" s="110">
        <f aca="true" t="shared" si="2" ref="F141:F196">E141/D141*100</f>
        <v>37.39911054176393</v>
      </c>
    </row>
    <row r="142" spans="1:6" ht="12.75">
      <c r="A142" s="5" t="s">
        <v>232</v>
      </c>
      <c r="B142" s="46"/>
      <c r="C142" s="66">
        <f>C143+C163</f>
        <v>4910.1</v>
      </c>
      <c r="D142" s="66">
        <f>D143+D163</f>
        <v>264920.89</v>
      </c>
      <c r="E142" s="66">
        <f>E143+E163</f>
        <v>184574.42</v>
      </c>
      <c r="F142" s="105">
        <f t="shared" si="2"/>
        <v>69.67152344988725</v>
      </c>
    </row>
    <row r="143" spans="1:6" ht="12.75">
      <c r="A143" s="14" t="s">
        <v>35</v>
      </c>
      <c r="B143" s="46"/>
      <c r="C143" s="70">
        <f>SUM(C145:C162)</f>
        <v>4910.1</v>
      </c>
      <c r="D143" s="70">
        <f>SUM(D145:D162)</f>
        <v>60179.6</v>
      </c>
      <c r="E143" s="70">
        <f>SUM(E145:E162)</f>
        <v>40681.450000000004</v>
      </c>
      <c r="F143" s="109">
        <f t="shared" si="2"/>
        <v>67.60006713238374</v>
      </c>
    </row>
    <row r="144" spans="1:6" ht="12.75">
      <c r="A144" s="6" t="s">
        <v>13</v>
      </c>
      <c r="B144" s="42"/>
      <c r="C144" s="69"/>
      <c r="D144" s="96"/>
      <c r="E144" s="96"/>
      <c r="F144" s="103"/>
    </row>
    <row r="145" spans="1:6" ht="12.75">
      <c r="A145" s="8" t="s">
        <v>37</v>
      </c>
      <c r="B145" s="42"/>
      <c r="C145" s="67">
        <v>3350.7</v>
      </c>
      <c r="D145" s="98">
        <v>3710.7</v>
      </c>
      <c r="E145" s="98">
        <v>2549.12</v>
      </c>
      <c r="F145" s="103">
        <f t="shared" si="2"/>
        <v>68.69647236370497</v>
      </c>
    </row>
    <row r="146" spans="1:6" ht="12.75" hidden="1">
      <c r="A146" s="43" t="s">
        <v>263</v>
      </c>
      <c r="B146" s="42">
        <v>2042</v>
      </c>
      <c r="C146" s="67"/>
      <c r="D146" s="98">
        <v>0</v>
      </c>
      <c r="E146" s="98"/>
      <c r="F146" s="103"/>
    </row>
    <row r="147" spans="1:6" ht="12.75">
      <c r="A147" s="43" t="s">
        <v>264</v>
      </c>
      <c r="B147" s="42">
        <v>2045</v>
      </c>
      <c r="C147" s="67"/>
      <c r="D147" s="98">
        <v>3188.42</v>
      </c>
      <c r="E147" s="98">
        <v>3188.42</v>
      </c>
      <c r="F147" s="103">
        <f t="shared" si="2"/>
        <v>100</v>
      </c>
    </row>
    <row r="148" spans="1:6" ht="12.75">
      <c r="A148" s="43" t="s">
        <v>268</v>
      </c>
      <c r="B148" s="42">
        <v>2046</v>
      </c>
      <c r="C148" s="67"/>
      <c r="D148" s="98">
        <v>6849.6900000000005</v>
      </c>
      <c r="E148" s="98">
        <v>4681.11</v>
      </c>
      <c r="F148" s="103">
        <f t="shared" si="2"/>
        <v>68.34046504294355</v>
      </c>
    </row>
    <row r="149" spans="1:6" ht="12.75">
      <c r="A149" s="43" t="s">
        <v>288</v>
      </c>
      <c r="B149" s="42">
        <v>2016</v>
      </c>
      <c r="C149" s="67"/>
      <c r="D149" s="98">
        <f>1422.76+1285.99</f>
        <v>2708.75</v>
      </c>
      <c r="E149" s="98">
        <v>1218.74</v>
      </c>
      <c r="F149" s="103">
        <f t="shared" si="2"/>
        <v>44.99270881402861</v>
      </c>
    </row>
    <row r="150" spans="1:6" ht="12.75" hidden="1">
      <c r="A150" s="43" t="s">
        <v>288</v>
      </c>
      <c r="B150" s="42">
        <v>2016</v>
      </c>
      <c r="C150" s="67"/>
      <c r="D150" s="98"/>
      <c r="E150" s="98"/>
      <c r="F150" s="103" t="e">
        <f t="shared" si="2"/>
        <v>#DIV/0!</v>
      </c>
    </row>
    <row r="151" spans="1:6" ht="12.75" hidden="1">
      <c r="A151" s="17" t="s">
        <v>265</v>
      </c>
      <c r="B151" s="42">
        <v>2057</v>
      </c>
      <c r="C151" s="67"/>
      <c r="D151" s="98">
        <v>0</v>
      </c>
      <c r="E151" s="98"/>
      <c r="F151" s="103"/>
    </row>
    <row r="152" spans="1:6" ht="12.75">
      <c r="A152" s="17" t="s">
        <v>352</v>
      </c>
      <c r="B152" s="42">
        <v>2064</v>
      </c>
      <c r="C152" s="67"/>
      <c r="D152" s="98">
        <v>3660.5099999999998</v>
      </c>
      <c r="E152" s="98">
        <v>3641.11</v>
      </c>
      <c r="F152" s="103">
        <f t="shared" si="2"/>
        <v>99.47001920497418</v>
      </c>
    </row>
    <row r="153" spans="1:6" ht="12.75">
      <c r="A153" s="17" t="s">
        <v>274</v>
      </c>
      <c r="B153" s="42">
        <v>2079</v>
      </c>
      <c r="C153" s="67"/>
      <c r="D153" s="98">
        <f>4038.54+4049.47</f>
        <v>8088.01</v>
      </c>
      <c r="E153" s="98">
        <v>4344.36</v>
      </c>
      <c r="F153" s="103">
        <f t="shared" si="2"/>
        <v>53.71358344017872</v>
      </c>
    </row>
    <row r="154" spans="1:6" ht="12.75" hidden="1">
      <c r="A154" s="43" t="s">
        <v>274</v>
      </c>
      <c r="B154" s="42">
        <v>2079</v>
      </c>
      <c r="C154" s="67"/>
      <c r="D154" s="98"/>
      <c r="E154" s="98"/>
      <c r="F154" s="103" t="e">
        <f t="shared" si="2"/>
        <v>#DIV/0!</v>
      </c>
    </row>
    <row r="155" spans="1:6" ht="12.75" hidden="1">
      <c r="A155" s="17" t="s">
        <v>267</v>
      </c>
      <c r="B155" s="42">
        <v>2067</v>
      </c>
      <c r="C155" s="67"/>
      <c r="D155" s="98">
        <v>0</v>
      </c>
      <c r="E155" s="98"/>
      <c r="F155" s="103"/>
    </row>
    <row r="156" spans="1:6" ht="12.75" hidden="1">
      <c r="A156" s="17" t="s">
        <v>262</v>
      </c>
      <c r="B156" s="42">
        <v>2067</v>
      </c>
      <c r="C156" s="67"/>
      <c r="D156" s="98">
        <v>0</v>
      </c>
      <c r="E156" s="98"/>
      <c r="F156" s="103"/>
    </row>
    <row r="157" spans="1:6" ht="12.75">
      <c r="A157" s="43" t="s">
        <v>353</v>
      </c>
      <c r="B157" s="42">
        <v>2074</v>
      </c>
      <c r="C157" s="67"/>
      <c r="D157" s="98">
        <f>612.62+3261.66</f>
        <v>3874.2799999999997</v>
      </c>
      <c r="E157" s="98">
        <v>2263.01</v>
      </c>
      <c r="F157" s="103">
        <f t="shared" si="2"/>
        <v>58.411111225827774</v>
      </c>
    </row>
    <row r="158" spans="1:6" ht="12.75" hidden="1">
      <c r="A158" s="17" t="s">
        <v>276</v>
      </c>
      <c r="B158" s="42">
        <v>2074</v>
      </c>
      <c r="C158" s="67"/>
      <c r="D158" s="98"/>
      <c r="E158" s="98"/>
      <c r="F158" s="103" t="e">
        <f t="shared" si="2"/>
        <v>#DIV/0!</v>
      </c>
    </row>
    <row r="159" spans="1:6" ht="12.75">
      <c r="A159" s="17" t="s">
        <v>354</v>
      </c>
      <c r="B159" s="42">
        <v>2068</v>
      </c>
      <c r="C159" s="67"/>
      <c r="D159" s="98">
        <v>4636.84</v>
      </c>
      <c r="E159" s="98">
        <v>4636.84</v>
      </c>
      <c r="F159" s="103">
        <f t="shared" si="2"/>
        <v>100</v>
      </c>
    </row>
    <row r="160" spans="1:6" ht="12.75">
      <c r="A160" s="17" t="s">
        <v>355</v>
      </c>
      <c r="B160" s="42">
        <v>2242</v>
      </c>
      <c r="C160" s="67"/>
      <c r="D160" s="98">
        <v>4418.22</v>
      </c>
      <c r="E160" s="98">
        <v>4418.22</v>
      </c>
      <c r="F160" s="103">
        <f t="shared" si="2"/>
        <v>100</v>
      </c>
    </row>
    <row r="161" spans="1:6" ht="12.75">
      <c r="A161" s="43" t="s">
        <v>317</v>
      </c>
      <c r="B161" s="42"/>
      <c r="C161" s="67"/>
      <c r="D161" s="98">
        <v>6326.66</v>
      </c>
      <c r="E161" s="98">
        <v>5997.83</v>
      </c>
      <c r="F161" s="103">
        <f t="shared" si="2"/>
        <v>94.802470813984</v>
      </c>
    </row>
    <row r="162" spans="1:6" ht="12.75">
      <c r="A162" s="8" t="s">
        <v>62</v>
      </c>
      <c r="B162" s="42"/>
      <c r="C162" s="67">
        <v>1559.4</v>
      </c>
      <c r="D162" s="98">
        <v>12717.519999999999</v>
      </c>
      <c r="E162" s="98">
        <v>3742.69</v>
      </c>
      <c r="F162" s="103">
        <f t="shared" si="2"/>
        <v>29.429401329819026</v>
      </c>
    </row>
    <row r="163" spans="1:6" ht="12.75">
      <c r="A163" s="15" t="s">
        <v>39</v>
      </c>
      <c r="B163" s="46"/>
      <c r="C163" s="71">
        <f>SUM(C165:C171)</f>
        <v>0</v>
      </c>
      <c r="D163" s="71">
        <f>SUM(D165:D171)</f>
        <v>204741.29</v>
      </c>
      <c r="E163" s="71">
        <f>SUM(E165:E171)</f>
        <v>143892.97</v>
      </c>
      <c r="F163" s="109">
        <f t="shared" si="2"/>
        <v>70.2803865307286</v>
      </c>
    </row>
    <row r="164" spans="1:6" ht="12.75">
      <c r="A164" s="17" t="s">
        <v>13</v>
      </c>
      <c r="B164" s="42"/>
      <c r="C164" s="67"/>
      <c r="D164" s="96"/>
      <c r="E164" s="96"/>
      <c r="F164" s="103"/>
    </row>
    <row r="165" spans="1:6" ht="12.75" hidden="1">
      <c r="A165" s="17" t="s">
        <v>275</v>
      </c>
      <c r="B165" s="42">
        <v>2057</v>
      </c>
      <c r="C165" s="67"/>
      <c r="D165" s="96">
        <v>0</v>
      </c>
      <c r="E165" s="96"/>
      <c r="F165" s="103"/>
    </row>
    <row r="166" spans="1:6" ht="12.75" hidden="1">
      <c r="A166" s="17" t="s">
        <v>266</v>
      </c>
      <c r="B166" s="42">
        <v>2064</v>
      </c>
      <c r="C166" s="67"/>
      <c r="D166" s="96"/>
      <c r="E166" s="96"/>
      <c r="F166" s="103"/>
    </row>
    <row r="167" spans="1:6" ht="12.75" hidden="1">
      <c r="A167" s="17" t="s">
        <v>274</v>
      </c>
      <c r="B167" s="42">
        <v>2079</v>
      </c>
      <c r="C167" s="67"/>
      <c r="D167" s="98"/>
      <c r="E167" s="98"/>
      <c r="F167" s="103" t="e">
        <f t="shared" si="2"/>
        <v>#DIV/0!</v>
      </c>
    </row>
    <row r="168" spans="1:6" ht="12.75">
      <c r="A168" s="78" t="s">
        <v>274</v>
      </c>
      <c r="B168" s="45">
        <v>2079</v>
      </c>
      <c r="C168" s="86"/>
      <c r="D168" s="99">
        <f>105004.46+99736.83</f>
        <v>204741.29</v>
      </c>
      <c r="E168" s="99">
        <v>143892.97</v>
      </c>
      <c r="F168" s="110">
        <f t="shared" si="2"/>
        <v>70.2803865307286</v>
      </c>
    </row>
    <row r="169" spans="1:6" ht="12.75" hidden="1">
      <c r="A169" s="8" t="s">
        <v>53</v>
      </c>
      <c r="B169" s="42"/>
      <c r="C169" s="67"/>
      <c r="D169" s="96">
        <v>0</v>
      </c>
      <c r="E169" s="96"/>
      <c r="F169" s="103"/>
    </row>
    <row r="170" spans="1:6" ht="12.75" hidden="1">
      <c r="A170" s="11" t="s">
        <v>40</v>
      </c>
      <c r="B170" s="45"/>
      <c r="C170" s="86"/>
      <c r="D170" s="96">
        <v>0</v>
      </c>
      <c r="E170" s="96"/>
      <c r="F170" s="103"/>
    </row>
    <row r="171" spans="1:6" ht="12.75" hidden="1">
      <c r="A171" s="11" t="s">
        <v>62</v>
      </c>
      <c r="B171" s="45"/>
      <c r="C171" s="86"/>
      <c r="D171" s="97">
        <v>0</v>
      </c>
      <c r="E171" s="97"/>
      <c r="F171" s="103"/>
    </row>
    <row r="172" spans="1:6" ht="12.75">
      <c r="A172" s="5" t="s">
        <v>66</v>
      </c>
      <c r="B172" s="46"/>
      <c r="C172" s="66">
        <f>C173+C208</f>
        <v>401602.02</v>
      </c>
      <c r="D172" s="66">
        <f>D173+D208</f>
        <v>9023022.729999997</v>
      </c>
      <c r="E172" s="66">
        <f>E173+E208</f>
        <v>8995804.349999998</v>
      </c>
      <c r="F172" s="105">
        <f t="shared" si="2"/>
        <v>99.69834521296835</v>
      </c>
    </row>
    <row r="173" spans="1:6" ht="12.75">
      <c r="A173" s="14" t="s">
        <v>35</v>
      </c>
      <c r="B173" s="46"/>
      <c r="C173" s="70">
        <f>SUM(C175:C207)</f>
        <v>400862.02</v>
      </c>
      <c r="D173" s="70">
        <f>SUM(D175:D207)</f>
        <v>9013691.999999996</v>
      </c>
      <c r="E173" s="70">
        <f>SUM(E175:E207)</f>
        <v>8986494.889999997</v>
      </c>
      <c r="F173" s="109">
        <f t="shared" si="2"/>
        <v>99.69826892243489</v>
      </c>
    </row>
    <row r="174" spans="1:6" ht="12.75">
      <c r="A174" s="6" t="s">
        <v>13</v>
      </c>
      <c r="B174" s="42"/>
      <c r="C174" s="67"/>
      <c r="D174" s="96"/>
      <c r="E174" s="96"/>
      <c r="F174" s="103"/>
    </row>
    <row r="175" spans="1:6" ht="12.75">
      <c r="A175" s="12" t="s">
        <v>58</v>
      </c>
      <c r="B175" s="42"/>
      <c r="C175" s="67">
        <v>362078.95</v>
      </c>
      <c r="D175" s="98">
        <v>410946.4600000001</v>
      </c>
      <c r="E175" s="98">
        <v>410946.45</v>
      </c>
      <c r="F175" s="103">
        <f t="shared" si="2"/>
        <v>99.99999756659297</v>
      </c>
    </row>
    <row r="176" spans="1:6" ht="12.75">
      <c r="A176" s="12" t="s">
        <v>256</v>
      </c>
      <c r="B176" s="42">
        <v>33353</v>
      </c>
      <c r="C176" s="67"/>
      <c r="D176" s="98">
        <v>8094793.2</v>
      </c>
      <c r="E176" s="98">
        <v>8094793.2</v>
      </c>
      <c r="F176" s="103">
        <f t="shared" si="2"/>
        <v>100</v>
      </c>
    </row>
    <row r="177" spans="1:6" ht="13.5" thickBot="1">
      <c r="A177" s="117" t="s">
        <v>257</v>
      </c>
      <c r="B177" s="118">
        <v>33155</v>
      </c>
      <c r="C177" s="119"/>
      <c r="D177" s="100">
        <v>391804.18</v>
      </c>
      <c r="E177" s="100">
        <v>391804.18</v>
      </c>
      <c r="F177" s="104">
        <f t="shared" si="2"/>
        <v>100</v>
      </c>
    </row>
    <row r="178" spans="1:6" ht="12.75" customHeight="1">
      <c r="A178" s="12" t="s">
        <v>67</v>
      </c>
      <c r="B178" s="42" t="s">
        <v>186</v>
      </c>
      <c r="C178" s="67"/>
      <c r="D178" s="98">
        <v>57.79</v>
      </c>
      <c r="E178" s="98">
        <v>57.79</v>
      </c>
      <c r="F178" s="103">
        <f t="shared" si="2"/>
        <v>100</v>
      </c>
    </row>
    <row r="179" spans="1:6" ht="12.75" hidden="1">
      <c r="A179" s="12" t="s">
        <v>120</v>
      </c>
      <c r="B179" s="42"/>
      <c r="C179" s="67"/>
      <c r="D179" s="98">
        <v>0</v>
      </c>
      <c r="E179" s="98">
        <v>0</v>
      </c>
      <c r="F179" s="103"/>
    </row>
    <row r="180" spans="1:6" ht="12.75" hidden="1">
      <c r="A180" s="12" t="s">
        <v>183</v>
      </c>
      <c r="B180" s="42">
        <v>33215</v>
      </c>
      <c r="C180" s="67"/>
      <c r="D180" s="98">
        <v>0</v>
      </c>
      <c r="E180" s="98">
        <v>0</v>
      </c>
      <c r="F180" s="103"/>
    </row>
    <row r="181" spans="1:6" ht="12.75" hidden="1">
      <c r="A181" s="12" t="s">
        <v>184</v>
      </c>
      <c r="B181" s="42">
        <v>33457</v>
      </c>
      <c r="C181" s="67"/>
      <c r="D181" s="98">
        <v>0</v>
      </c>
      <c r="E181" s="98">
        <v>0</v>
      </c>
      <c r="F181" s="103"/>
    </row>
    <row r="182" spans="1:6" ht="12.75">
      <c r="A182" s="12" t="s">
        <v>331</v>
      </c>
      <c r="B182" s="42">
        <v>33080</v>
      </c>
      <c r="C182" s="67"/>
      <c r="D182" s="98">
        <v>6685.54</v>
      </c>
      <c r="E182" s="98">
        <v>6685.54</v>
      </c>
      <c r="F182" s="103">
        <f t="shared" si="2"/>
        <v>100</v>
      </c>
    </row>
    <row r="183" spans="1:6" ht="12.75">
      <c r="A183" s="12" t="s">
        <v>302</v>
      </c>
      <c r="B183" s="42">
        <v>33075</v>
      </c>
      <c r="C183" s="67"/>
      <c r="D183" s="98">
        <v>1763.1</v>
      </c>
      <c r="E183" s="98">
        <v>1763.1</v>
      </c>
      <c r="F183" s="103">
        <f t="shared" si="2"/>
        <v>100</v>
      </c>
    </row>
    <row r="184" spans="1:6" ht="12.75">
      <c r="A184" s="12" t="s">
        <v>231</v>
      </c>
      <c r="B184" s="42">
        <v>33070</v>
      </c>
      <c r="C184" s="67"/>
      <c r="D184" s="98">
        <v>1981.2</v>
      </c>
      <c r="E184" s="98">
        <v>1981.2</v>
      </c>
      <c r="F184" s="103">
        <f t="shared" si="2"/>
        <v>100</v>
      </c>
    </row>
    <row r="185" spans="1:6" ht="12.75">
      <c r="A185" s="12" t="s">
        <v>321</v>
      </c>
      <c r="B185" s="42">
        <v>33040</v>
      </c>
      <c r="C185" s="67"/>
      <c r="D185" s="98">
        <v>654.32</v>
      </c>
      <c r="E185" s="98">
        <v>654.32</v>
      </c>
      <c r="F185" s="103">
        <f t="shared" si="2"/>
        <v>100</v>
      </c>
    </row>
    <row r="186" spans="1:6" ht="12.75">
      <c r="A186" s="12" t="s">
        <v>224</v>
      </c>
      <c r="B186" s="42">
        <v>33071</v>
      </c>
      <c r="C186" s="67"/>
      <c r="D186" s="98">
        <v>63.639999999999986</v>
      </c>
      <c r="E186" s="98">
        <v>63.639999999999986</v>
      </c>
      <c r="F186" s="103">
        <f t="shared" si="2"/>
        <v>100</v>
      </c>
    </row>
    <row r="187" spans="1:6" ht="12.75" hidden="1">
      <c r="A187" s="12" t="s">
        <v>169</v>
      </c>
      <c r="B187" s="42">
        <v>33050</v>
      </c>
      <c r="C187" s="67"/>
      <c r="D187" s="98">
        <v>0</v>
      </c>
      <c r="E187" s="98">
        <v>0</v>
      </c>
      <c r="F187" s="103"/>
    </row>
    <row r="188" spans="1:6" ht="12.75" hidden="1">
      <c r="A188" s="12" t="s">
        <v>130</v>
      </c>
      <c r="B188" s="42">
        <v>33435</v>
      </c>
      <c r="C188" s="67"/>
      <c r="D188" s="98">
        <v>0</v>
      </c>
      <c r="E188" s="98">
        <v>0</v>
      </c>
      <c r="F188" s="103"/>
    </row>
    <row r="189" spans="1:6" ht="12.75" hidden="1">
      <c r="A189" s="12" t="s">
        <v>188</v>
      </c>
      <c r="B189" s="42">
        <v>33049</v>
      </c>
      <c r="C189" s="67"/>
      <c r="D189" s="98"/>
      <c r="E189" s="98"/>
      <c r="F189" s="103"/>
    </row>
    <row r="190" spans="1:6" ht="12.75" hidden="1">
      <c r="A190" s="12" t="s">
        <v>170</v>
      </c>
      <c r="B190" s="42">
        <v>33044</v>
      </c>
      <c r="C190" s="67"/>
      <c r="D190" s="98">
        <v>0</v>
      </c>
      <c r="E190" s="98">
        <v>0</v>
      </c>
      <c r="F190" s="103"/>
    </row>
    <row r="191" spans="1:6" ht="12.75" hidden="1">
      <c r="A191" s="12" t="s">
        <v>172</v>
      </c>
      <c r="B191" s="42">
        <v>33024</v>
      </c>
      <c r="C191" s="67"/>
      <c r="D191" s="98"/>
      <c r="E191" s="98"/>
      <c r="F191" s="103"/>
    </row>
    <row r="192" spans="1:6" ht="12.75" hidden="1">
      <c r="A192" s="28" t="s">
        <v>135</v>
      </c>
      <c r="B192" s="42">
        <v>33018</v>
      </c>
      <c r="C192" s="67"/>
      <c r="D192" s="98">
        <v>0</v>
      </c>
      <c r="E192" s="98">
        <v>0</v>
      </c>
      <c r="F192" s="103"/>
    </row>
    <row r="193" spans="1:6" ht="12.75" hidden="1">
      <c r="A193" s="10" t="s">
        <v>136</v>
      </c>
      <c r="B193" s="42"/>
      <c r="C193" s="67"/>
      <c r="D193" s="98">
        <v>0</v>
      </c>
      <c r="E193" s="98">
        <v>0</v>
      </c>
      <c r="F193" s="103"/>
    </row>
    <row r="194" spans="1:6" ht="12.75">
      <c r="A194" s="28" t="s">
        <v>153</v>
      </c>
      <c r="B194" s="42">
        <v>33160</v>
      </c>
      <c r="C194" s="67"/>
      <c r="D194" s="98">
        <v>74.28</v>
      </c>
      <c r="E194" s="98">
        <v>74.28</v>
      </c>
      <c r="F194" s="103">
        <f t="shared" si="2"/>
        <v>100</v>
      </c>
    </row>
    <row r="195" spans="1:6" ht="12.75">
      <c r="A195" s="28" t="s">
        <v>339</v>
      </c>
      <c r="B195" s="42"/>
      <c r="C195" s="67"/>
      <c r="D195" s="98">
        <v>9852.79</v>
      </c>
      <c r="E195" s="98">
        <v>9852.79</v>
      </c>
      <c r="F195" s="103">
        <f t="shared" si="2"/>
        <v>100</v>
      </c>
    </row>
    <row r="196" spans="1:6" ht="12.75">
      <c r="A196" s="12" t="s">
        <v>142</v>
      </c>
      <c r="B196" s="42">
        <v>33038</v>
      </c>
      <c r="C196" s="67"/>
      <c r="D196" s="98">
        <v>1490.9</v>
      </c>
      <c r="E196" s="98">
        <v>1490.9</v>
      </c>
      <c r="F196" s="103">
        <f t="shared" si="2"/>
        <v>100</v>
      </c>
    </row>
    <row r="197" spans="1:6" ht="12.75">
      <c r="A197" s="12" t="s">
        <v>242</v>
      </c>
      <c r="B197" s="42">
        <v>33063</v>
      </c>
      <c r="C197" s="67"/>
      <c r="D197" s="98">
        <v>28417.75</v>
      </c>
      <c r="E197" s="98">
        <v>28417.75</v>
      </c>
      <c r="F197" s="103">
        <f aca="true" t="shared" si="3" ref="F197:F260">E197/D197*100</f>
        <v>100</v>
      </c>
    </row>
    <row r="198" spans="1:6" ht="12.75">
      <c r="A198" s="12" t="s">
        <v>315</v>
      </c>
      <c r="B198" s="42" t="s">
        <v>237</v>
      </c>
      <c r="C198" s="67"/>
      <c r="D198" s="98">
        <v>233.11</v>
      </c>
      <c r="E198" s="98">
        <v>233.11</v>
      </c>
      <c r="F198" s="103">
        <f t="shared" si="3"/>
        <v>100</v>
      </c>
    </row>
    <row r="199" spans="1:6" ht="12.75" hidden="1">
      <c r="A199" s="12" t="s">
        <v>269</v>
      </c>
      <c r="B199" s="42">
        <v>2054</v>
      </c>
      <c r="C199" s="67"/>
      <c r="D199" s="98"/>
      <c r="E199" s="98"/>
      <c r="F199" s="103" t="e">
        <f t="shared" si="3"/>
        <v>#DIV/0!</v>
      </c>
    </row>
    <row r="200" spans="1:6" ht="12.75">
      <c r="A200" s="12" t="s">
        <v>273</v>
      </c>
      <c r="B200" s="42">
        <v>2054</v>
      </c>
      <c r="C200" s="67"/>
      <c r="D200" s="98">
        <f>5387.91+183.89</f>
        <v>5571.8</v>
      </c>
      <c r="E200" s="98">
        <v>2837.29</v>
      </c>
      <c r="F200" s="103">
        <f t="shared" si="3"/>
        <v>50.92232312717614</v>
      </c>
    </row>
    <row r="201" spans="1:6" ht="12.75" hidden="1">
      <c r="A201" s="12" t="s">
        <v>270</v>
      </c>
      <c r="B201" s="42">
        <v>2066</v>
      </c>
      <c r="C201" s="67"/>
      <c r="D201" s="98"/>
      <c r="E201" s="98"/>
      <c r="F201" s="103" t="e">
        <f t="shared" si="3"/>
        <v>#DIV/0!</v>
      </c>
    </row>
    <row r="202" spans="1:6" ht="12.75">
      <c r="A202" s="12" t="s">
        <v>247</v>
      </c>
      <c r="B202" s="42">
        <v>2066</v>
      </c>
      <c r="C202" s="67"/>
      <c r="D202" s="98">
        <f>20900+636.23</f>
        <v>21536.23</v>
      </c>
      <c r="E202" s="98">
        <v>19933.47</v>
      </c>
      <c r="F202" s="103">
        <f t="shared" si="3"/>
        <v>92.55784322511415</v>
      </c>
    </row>
    <row r="203" spans="1:6" ht="12.75">
      <c r="A203" s="12" t="s">
        <v>290</v>
      </c>
      <c r="B203" s="42">
        <v>13305</v>
      </c>
      <c r="C203" s="67"/>
      <c r="D203" s="98">
        <v>5680.41</v>
      </c>
      <c r="E203" s="98">
        <v>5680.41</v>
      </c>
      <c r="F203" s="103">
        <f t="shared" si="3"/>
        <v>100</v>
      </c>
    </row>
    <row r="204" spans="1:6" ht="12.75">
      <c r="A204" s="12" t="s">
        <v>332</v>
      </c>
      <c r="B204" s="42">
        <v>15093</v>
      </c>
      <c r="C204" s="67"/>
      <c r="D204" s="98">
        <v>28</v>
      </c>
      <c r="E204" s="98">
        <v>28</v>
      </c>
      <c r="F204" s="103">
        <f t="shared" si="3"/>
        <v>100</v>
      </c>
    </row>
    <row r="205" spans="1:6" ht="12.75">
      <c r="A205" s="12" t="s">
        <v>320</v>
      </c>
      <c r="B205" s="42">
        <v>34002</v>
      </c>
      <c r="C205" s="67"/>
      <c r="D205" s="98">
        <v>79</v>
      </c>
      <c r="E205" s="98">
        <v>79</v>
      </c>
      <c r="F205" s="103">
        <f t="shared" si="3"/>
        <v>100</v>
      </c>
    </row>
    <row r="206" spans="1:6" ht="12.75">
      <c r="A206" s="12" t="s">
        <v>61</v>
      </c>
      <c r="B206" s="63" t="s">
        <v>234</v>
      </c>
      <c r="C206" s="67"/>
      <c r="D206" s="98">
        <v>24827.45</v>
      </c>
      <c r="E206" s="98">
        <v>2528.46</v>
      </c>
      <c r="F206" s="103">
        <f t="shared" si="3"/>
        <v>10.18413087127353</v>
      </c>
    </row>
    <row r="207" spans="1:6" ht="12.75">
      <c r="A207" s="12" t="s">
        <v>37</v>
      </c>
      <c r="B207" s="42"/>
      <c r="C207" s="67">
        <v>38783.07</v>
      </c>
      <c r="D207" s="98">
        <v>7150.8499999999985</v>
      </c>
      <c r="E207" s="98">
        <v>6590.01</v>
      </c>
      <c r="F207" s="103">
        <f t="shared" si="3"/>
        <v>92.1570162987617</v>
      </c>
    </row>
    <row r="208" spans="1:6" ht="12.75">
      <c r="A208" s="15" t="s">
        <v>39</v>
      </c>
      <c r="B208" s="46"/>
      <c r="C208" s="71">
        <f>SUM(C210:C217)</f>
        <v>740</v>
      </c>
      <c r="D208" s="71">
        <f>SUM(D210:D217)</f>
        <v>9330.730000000001</v>
      </c>
      <c r="E208" s="71">
        <f>SUM(E210:E217)</f>
        <v>9309.460000000001</v>
      </c>
      <c r="F208" s="109">
        <f t="shared" si="3"/>
        <v>99.77204355929278</v>
      </c>
    </row>
    <row r="209" spans="1:6" ht="12.75">
      <c r="A209" s="10" t="s">
        <v>13</v>
      </c>
      <c r="B209" s="42"/>
      <c r="C209" s="67"/>
      <c r="D209" s="96"/>
      <c r="E209" s="96"/>
      <c r="F209" s="103"/>
    </row>
    <row r="210" spans="1:6" ht="12.75">
      <c r="A210" s="12" t="s">
        <v>68</v>
      </c>
      <c r="B210" s="42"/>
      <c r="C210" s="67">
        <v>740</v>
      </c>
      <c r="D210" s="98">
        <v>3157.03</v>
      </c>
      <c r="E210" s="98">
        <v>3157.03</v>
      </c>
      <c r="F210" s="103">
        <f t="shared" si="3"/>
        <v>100</v>
      </c>
    </row>
    <row r="211" spans="1:6" ht="12.75" hidden="1">
      <c r="A211" s="12" t="s">
        <v>236</v>
      </c>
      <c r="B211" s="42" t="s">
        <v>238</v>
      </c>
      <c r="C211" s="67"/>
      <c r="D211" s="98"/>
      <c r="E211" s="98"/>
      <c r="F211" s="103"/>
    </row>
    <row r="212" spans="1:6" ht="12.75" hidden="1">
      <c r="A212" s="12" t="s">
        <v>247</v>
      </c>
      <c r="B212" s="42"/>
      <c r="C212" s="67"/>
      <c r="D212" s="98"/>
      <c r="E212" s="98"/>
      <c r="F212" s="103"/>
    </row>
    <row r="213" spans="1:6" ht="12.75">
      <c r="A213" s="12" t="s">
        <v>336</v>
      </c>
      <c r="B213" s="42"/>
      <c r="C213" s="67"/>
      <c r="D213" s="98">
        <v>6152.43</v>
      </c>
      <c r="E213" s="98">
        <v>6152.43</v>
      </c>
      <c r="F213" s="103">
        <f t="shared" si="3"/>
        <v>100</v>
      </c>
    </row>
    <row r="214" spans="1:6" ht="12.75" hidden="1">
      <c r="A214" s="12" t="s">
        <v>53</v>
      </c>
      <c r="B214" s="42"/>
      <c r="C214" s="67"/>
      <c r="D214" s="98">
        <v>0</v>
      </c>
      <c r="E214" s="98"/>
      <c r="F214" s="103"/>
    </row>
    <row r="215" spans="1:6" ht="12.75" hidden="1">
      <c r="A215" s="12" t="s">
        <v>69</v>
      </c>
      <c r="B215" s="42"/>
      <c r="C215" s="67"/>
      <c r="D215" s="98">
        <v>0</v>
      </c>
      <c r="E215" s="98"/>
      <c r="F215" s="103"/>
    </row>
    <row r="216" spans="1:6" ht="12.75" hidden="1">
      <c r="A216" s="12" t="s">
        <v>40</v>
      </c>
      <c r="B216" s="42"/>
      <c r="C216" s="67"/>
      <c r="D216" s="98">
        <v>0</v>
      </c>
      <c r="E216" s="98"/>
      <c r="F216" s="103"/>
    </row>
    <row r="217" spans="1:6" ht="12.75">
      <c r="A217" s="19" t="s">
        <v>61</v>
      </c>
      <c r="B217" s="45"/>
      <c r="C217" s="86"/>
      <c r="D217" s="99">
        <v>21.27</v>
      </c>
      <c r="E217" s="99">
        <v>0</v>
      </c>
      <c r="F217" s="110">
        <f t="shared" si="3"/>
        <v>0</v>
      </c>
    </row>
    <row r="218" spans="1:6" ht="12.75">
      <c r="A218" s="5" t="s">
        <v>70</v>
      </c>
      <c r="B218" s="46"/>
      <c r="C218" s="66">
        <f>C219+C237</f>
        <v>644136.8</v>
      </c>
      <c r="D218" s="66">
        <f>D219+D237</f>
        <v>807185.2200000001</v>
      </c>
      <c r="E218" s="66">
        <f>E219+E237</f>
        <v>743144.3600000001</v>
      </c>
      <c r="F218" s="105">
        <f t="shared" si="3"/>
        <v>92.06615056702847</v>
      </c>
    </row>
    <row r="219" spans="1:6" ht="12.75">
      <c r="A219" s="14" t="s">
        <v>35</v>
      </c>
      <c r="B219" s="46"/>
      <c r="C219" s="70">
        <f>SUM(C221:C236)</f>
        <v>644136.8</v>
      </c>
      <c r="D219" s="70">
        <f>SUM(D221:D236)</f>
        <v>776741.2500000001</v>
      </c>
      <c r="E219" s="70">
        <f>SUM(E221:E236)</f>
        <v>712700.3900000001</v>
      </c>
      <c r="F219" s="109">
        <f t="shared" si="3"/>
        <v>91.75518745785679</v>
      </c>
    </row>
    <row r="220" spans="1:6" ht="12.75">
      <c r="A220" s="10" t="s">
        <v>13</v>
      </c>
      <c r="B220" s="42"/>
      <c r="C220" s="67"/>
      <c r="D220" s="96"/>
      <c r="E220" s="96"/>
      <c r="F220" s="103"/>
    </row>
    <row r="221" spans="1:6" ht="12.75">
      <c r="A221" s="7" t="s">
        <v>58</v>
      </c>
      <c r="B221" s="42"/>
      <c r="C221" s="67">
        <v>296650</v>
      </c>
      <c r="D221" s="98">
        <v>278345</v>
      </c>
      <c r="E221" s="98">
        <v>278345</v>
      </c>
      <c r="F221" s="103">
        <f t="shared" si="3"/>
        <v>100</v>
      </c>
    </row>
    <row r="222" spans="1:6" ht="12.75">
      <c r="A222" s="43" t="s">
        <v>179</v>
      </c>
      <c r="B222" s="42"/>
      <c r="C222" s="67">
        <v>12000</v>
      </c>
      <c r="D222" s="98">
        <v>31685</v>
      </c>
      <c r="E222" s="98">
        <v>0</v>
      </c>
      <c r="F222" s="103">
        <f t="shared" si="3"/>
        <v>0</v>
      </c>
    </row>
    <row r="223" spans="1:6" ht="12.75">
      <c r="A223" s="12" t="s">
        <v>48</v>
      </c>
      <c r="B223" s="42"/>
      <c r="C223" s="67">
        <v>236200</v>
      </c>
      <c r="D223" s="98">
        <v>311542.65</v>
      </c>
      <c r="E223" s="98">
        <v>311542.63</v>
      </c>
      <c r="F223" s="103">
        <f t="shared" si="3"/>
        <v>99.99999358033321</v>
      </c>
    </row>
    <row r="224" spans="1:6" ht="12.75" hidden="1">
      <c r="A224" s="12" t="s">
        <v>148</v>
      </c>
      <c r="B224" s="42"/>
      <c r="C224" s="67">
        <v>0</v>
      </c>
      <c r="D224" s="98"/>
      <c r="E224" s="98"/>
      <c r="F224" s="103"/>
    </row>
    <row r="225" spans="1:6" ht="12.75">
      <c r="A225" s="12" t="s">
        <v>37</v>
      </c>
      <c r="B225" s="42"/>
      <c r="C225" s="72">
        <v>99286.8</v>
      </c>
      <c r="D225" s="98">
        <v>36553.850000000006</v>
      </c>
      <c r="E225" s="98">
        <v>19207.86</v>
      </c>
      <c r="F225" s="103">
        <f t="shared" si="3"/>
        <v>52.54674952159621</v>
      </c>
    </row>
    <row r="226" spans="1:6" ht="12.75">
      <c r="A226" s="12" t="s">
        <v>62</v>
      </c>
      <c r="B226" s="42"/>
      <c r="C226" s="72"/>
      <c r="D226" s="98">
        <v>15000</v>
      </c>
      <c r="E226" s="98">
        <v>0</v>
      </c>
      <c r="F226" s="103">
        <f t="shared" si="3"/>
        <v>0</v>
      </c>
    </row>
    <row r="227" spans="1:6" ht="12.75">
      <c r="A227" s="12" t="s">
        <v>244</v>
      </c>
      <c r="B227" s="42">
        <v>35018</v>
      </c>
      <c r="C227" s="72"/>
      <c r="D227" s="98">
        <v>64198.43</v>
      </c>
      <c r="E227" s="98">
        <v>64198.43</v>
      </c>
      <c r="F227" s="103">
        <f t="shared" si="3"/>
        <v>100</v>
      </c>
    </row>
    <row r="228" spans="1:6" ht="12.75">
      <c r="A228" s="28" t="s">
        <v>324</v>
      </c>
      <c r="B228" s="42">
        <v>35024</v>
      </c>
      <c r="C228" s="72"/>
      <c r="D228" s="98">
        <v>1008.27</v>
      </c>
      <c r="E228" s="98">
        <v>998.43</v>
      </c>
      <c r="F228" s="103">
        <f t="shared" si="3"/>
        <v>99.02407093338094</v>
      </c>
    </row>
    <row r="229" spans="1:6" ht="12.75">
      <c r="A229" s="17" t="s">
        <v>325</v>
      </c>
      <c r="B229" s="42">
        <v>35025</v>
      </c>
      <c r="C229" s="72"/>
      <c r="D229" s="98">
        <v>22712.25</v>
      </c>
      <c r="E229" s="98">
        <v>22712.25</v>
      </c>
      <c r="F229" s="103">
        <f t="shared" si="3"/>
        <v>100</v>
      </c>
    </row>
    <row r="230" spans="1:6" ht="12.75">
      <c r="A230" s="12" t="s">
        <v>309</v>
      </c>
      <c r="B230" s="42"/>
      <c r="C230" s="72"/>
      <c r="D230" s="98">
        <v>398.4</v>
      </c>
      <c r="E230" s="98">
        <v>398.4</v>
      </c>
      <c r="F230" s="103">
        <f t="shared" si="3"/>
        <v>100</v>
      </c>
    </row>
    <row r="231" spans="1:6" ht="12.75">
      <c r="A231" s="12" t="s">
        <v>296</v>
      </c>
      <c r="B231" s="81" t="s">
        <v>297</v>
      </c>
      <c r="C231" s="72"/>
      <c r="D231" s="98">
        <v>10831.720000000001</v>
      </c>
      <c r="E231" s="98">
        <v>10831.72</v>
      </c>
      <c r="F231" s="103">
        <f t="shared" si="3"/>
        <v>99.99999999999997</v>
      </c>
    </row>
    <row r="232" spans="1:6" ht="12.75">
      <c r="A232" s="17" t="s">
        <v>306</v>
      </c>
      <c r="B232" s="42">
        <v>13351</v>
      </c>
      <c r="C232" s="72"/>
      <c r="D232" s="98">
        <v>470.26</v>
      </c>
      <c r="E232" s="98">
        <v>0</v>
      </c>
      <c r="F232" s="103">
        <f t="shared" si="3"/>
        <v>0</v>
      </c>
    </row>
    <row r="233" spans="1:6" ht="12.75">
      <c r="A233" s="17" t="s">
        <v>334</v>
      </c>
      <c r="B233" s="42">
        <v>13351</v>
      </c>
      <c r="C233" s="72"/>
      <c r="D233" s="98">
        <v>260.13</v>
      </c>
      <c r="E233" s="98">
        <v>730.39</v>
      </c>
      <c r="F233" s="103">
        <f t="shared" si="3"/>
        <v>280.7788413485565</v>
      </c>
    </row>
    <row r="234" spans="1:6" ht="12.75">
      <c r="A234" s="17" t="s">
        <v>322</v>
      </c>
      <c r="B234" s="42">
        <v>13307</v>
      </c>
      <c r="C234" s="72"/>
      <c r="D234" s="98">
        <v>2753.29</v>
      </c>
      <c r="E234" s="98">
        <v>2753.28</v>
      </c>
      <c r="F234" s="103">
        <f t="shared" si="3"/>
        <v>99.99963679815785</v>
      </c>
    </row>
    <row r="235" spans="1:6" ht="12.75">
      <c r="A235" s="12" t="s">
        <v>295</v>
      </c>
      <c r="B235" s="42">
        <v>4359</v>
      </c>
      <c r="C235" s="72"/>
      <c r="D235" s="98">
        <v>982</v>
      </c>
      <c r="E235" s="98">
        <v>982</v>
      </c>
      <c r="F235" s="103">
        <f t="shared" si="3"/>
        <v>100</v>
      </c>
    </row>
    <row r="236" spans="1:6" ht="12.75" hidden="1">
      <c r="A236" s="12" t="s">
        <v>71</v>
      </c>
      <c r="B236" s="42"/>
      <c r="C236" s="67"/>
      <c r="D236" s="96">
        <v>0</v>
      </c>
      <c r="E236" s="96"/>
      <c r="F236" s="103"/>
    </row>
    <row r="237" spans="1:6" ht="12.75">
      <c r="A237" s="14" t="s">
        <v>39</v>
      </c>
      <c r="B237" s="46"/>
      <c r="C237" s="70">
        <f>SUM(C239:C245)</f>
        <v>0</v>
      </c>
      <c r="D237" s="70">
        <f>SUM(D239:D245)</f>
        <v>30443.97</v>
      </c>
      <c r="E237" s="70">
        <f>SUM(E239:E245)</f>
        <v>30443.97</v>
      </c>
      <c r="F237" s="109">
        <f t="shared" si="3"/>
        <v>100</v>
      </c>
    </row>
    <row r="238" spans="1:6" ht="12.75">
      <c r="A238" s="10" t="s">
        <v>13</v>
      </c>
      <c r="B238" s="42"/>
      <c r="C238" s="67"/>
      <c r="D238" s="96"/>
      <c r="E238" s="96"/>
      <c r="F238" s="103"/>
    </row>
    <row r="239" spans="1:6" ht="12.75" hidden="1">
      <c r="A239" s="12" t="s">
        <v>40</v>
      </c>
      <c r="B239" s="42"/>
      <c r="C239" s="67">
        <v>0</v>
      </c>
      <c r="D239" s="96"/>
      <c r="E239" s="96"/>
      <c r="F239" s="103"/>
    </row>
    <row r="240" spans="1:6" ht="12.75">
      <c r="A240" s="12" t="s">
        <v>68</v>
      </c>
      <c r="B240" s="42"/>
      <c r="C240" s="67"/>
      <c r="D240" s="98">
        <v>16770</v>
      </c>
      <c r="E240" s="98">
        <v>16770</v>
      </c>
      <c r="F240" s="103">
        <f t="shared" si="3"/>
        <v>100</v>
      </c>
    </row>
    <row r="241" spans="1:6" ht="12.75">
      <c r="A241" s="12" t="s">
        <v>210</v>
      </c>
      <c r="B241" s="42"/>
      <c r="C241" s="67"/>
      <c r="D241" s="98">
        <v>12180.07</v>
      </c>
      <c r="E241" s="98">
        <v>12180.07</v>
      </c>
      <c r="F241" s="103">
        <f t="shared" si="3"/>
        <v>100</v>
      </c>
    </row>
    <row r="242" spans="1:6" ht="12.75">
      <c r="A242" s="12" t="s">
        <v>327</v>
      </c>
      <c r="B242" s="42"/>
      <c r="C242" s="67"/>
      <c r="D242" s="98">
        <v>171.82</v>
      </c>
      <c r="E242" s="98">
        <v>171.82</v>
      </c>
      <c r="F242" s="103">
        <f t="shared" si="3"/>
        <v>100</v>
      </c>
    </row>
    <row r="243" spans="1:6" ht="12.75" hidden="1">
      <c r="A243" s="12" t="s">
        <v>53</v>
      </c>
      <c r="B243" s="42"/>
      <c r="C243" s="67"/>
      <c r="D243" s="98">
        <v>0</v>
      </c>
      <c r="E243" s="98">
        <v>0</v>
      </c>
      <c r="F243" s="103"/>
    </row>
    <row r="244" spans="1:6" ht="12.75" hidden="1">
      <c r="A244" s="12" t="s">
        <v>185</v>
      </c>
      <c r="B244" s="42"/>
      <c r="C244" s="67"/>
      <c r="D244" s="99">
        <v>0</v>
      </c>
      <c r="E244" s="99">
        <v>0</v>
      </c>
      <c r="F244" s="103"/>
    </row>
    <row r="245" spans="1:6" ht="12.75">
      <c r="A245" s="11" t="s">
        <v>62</v>
      </c>
      <c r="B245" s="45"/>
      <c r="C245" s="86"/>
      <c r="D245" s="99">
        <v>1322.08</v>
      </c>
      <c r="E245" s="99">
        <v>1322.08</v>
      </c>
      <c r="F245" s="110">
        <f t="shared" si="3"/>
        <v>100</v>
      </c>
    </row>
    <row r="246" spans="1:6" ht="12.75">
      <c r="A246" s="20" t="s">
        <v>72</v>
      </c>
      <c r="B246" s="47"/>
      <c r="C246" s="69">
        <f>C247+C263</f>
        <v>228552.1</v>
      </c>
      <c r="D246" s="69">
        <f>D247+D263</f>
        <v>258879.48</v>
      </c>
      <c r="E246" s="69">
        <f>E247+E263</f>
        <v>255231.9</v>
      </c>
      <c r="F246" s="105">
        <f t="shared" si="3"/>
        <v>98.59101231198393</v>
      </c>
    </row>
    <row r="247" spans="1:6" ht="12.75">
      <c r="A247" s="14" t="s">
        <v>35</v>
      </c>
      <c r="B247" s="46"/>
      <c r="C247" s="70">
        <f>SUM(C249:C262)</f>
        <v>225172.1</v>
      </c>
      <c r="D247" s="70">
        <f>SUM(D249:D262)</f>
        <v>250615.53</v>
      </c>
      <c r="E247" s="70">
        <f>SUM(E249:E262)</f>
        <v>246967.94999999998</v>
      </c>
      <c r="F247" s="109">
        <f t="shared" si="3"/>
        <v>98.54455148888817</v>
      </c>
    </row>
    <row r="248" spans="1:6" ht="12.75">
      <c r="A248" s="10" t="s">
        <v>13</v>
      </c>
      <c r="B248" s="42"/>
      <c r="C248" s="67"/>
      <c r="D248" s="96"/>
      <c r="E248" s="96"/>
      <c r="F248" s="103"/>
    </row>
    <row r="249" spans="1:6" ht="12.75">
      <c r="A249" s="12" t="s">
        <v>58</v>
      </c>
      <c r="B249" s="42"/>
      <c r="C249" s="67">
        <v>190968.5</v>
      </c>
      <c r="D249" s="98">
        <v>209351.65</v>
      </c>
      <c r="E249" s="98">
        <v>209351.65</v>
      </c>
      <c r="F249" s="103">
        <f t="shared" si="3"/>
        <v>100</v>
      </c>
    </row>
    <row r="250" spans="1:6" ht="12.75">
      <c r="A250" s="12" t="s">
        <v>37</v>
      </c>
      <c r="B250" s="42"/>
      <c r="C250" s="67">
        <v>30515.6</v>
      </c>
      <c r="D250" s="98">
        <v>24621.789999999997</v>
      </c>
      <c r="E250" s="116">
        <v>21633.83</v>
      </c>
      <c r="F250" s="103">
        <f t="shared" si="3"/>
        <v>87.86457036633001</v>
      </c>
    </row>
    <row r="251" spans="1:6" ht="12.75">
      <c r="A251" s="12" t="s">
        <v>114</v>
      </c>
      <c r="B251" s="42"/>
      <c r="C251" s="67">
        <v>3388</v>
      </c>
      <c r="D251" s="98">
        <v>3482.86</v>
      </c>
      <c r="E251" s="116">
        <v>3482</v>
      </c>
      <c r="F251" s="103">
        <f t="shared" si="3"/>
        <v>99.9753076494605</v>
      </c>
    </row>
    <row r="252" spans="1:6" ht="12.75">
      <c r="A252" s="12" t="s">
        <v>49</v>
      </c>
      <c r="B252" s="42"/>
      <c r="C252" s="67"/>
      <c r="D252" s="98">
        <v>7643.59</v>
      </c>
      <c r="E252" s="116">
        <v>7475.66</v>
      </c>
      <c r="F252" s="103">
        <f t="shared" si="3"/>
        <v>97.80299571274755</v>
      </c>
    </row>
    <row r="253" spans="1:6" ht="12.75">
      <c r="A253" s="12" t="s">
        <v>73</v>
      </c>
      <c r="B253" s="42">
        <v>34070</v>
      </c>
      <c r="C253" s="67"/>
      <c r="D253" s="98">
        <v>1160</v>
      </c>
      <c r="E253" s="98">
        <v>1160</v>
      </c>
      <c r="F253" s="103">
        <f t="shared" si="3"/>
        <v>100</v>
      </c>
    </row>
    <row r="254" spans="1:6" ht="12.75">
      <c r="A254" s="12" t="s">
        <v>319</v>
      </c>
      <c r="B254" s="42">
        <v>34013</v>
      </c>
      <c r="C254" s="67"/>
      <c r="D254" s="98">
        <v>450</v>
      </c>
      <c r="E254" s="98">
        <v>450</v>
      </c>
      <c r="F254" s="103">
        <f t="shared" si="3"/>
        <v>100</v>
      </c>
    </row>
    <row r="255" spans="1:6" ht="12.75">
      <c r="A255" s="12" t="s">
        <v>308</v>
      </c>
      <c r="B255" s="42">
        <v>34017</v>
      </c>
      <c r="C255" s="67"/>
      <c r="D255" s="98">
        <v>57.98</v>
      </c>
      <c r="E255" s="98">
        <v>57.98</v>
      </c>
      <c r="F255" s="103">
        <f t="shared" si="3"/>
        <v>100</v>
      </c>
    </row>
    <row r="256" spans="1:6" ht="12.75">
      <c r="A256" s="12" t="s">
        <v>307</v>
      </c>
      <c r="B256" s="42">
        <v>34019</v>
      </c>
      <c r="C256" s="67"/>
      <c r="D256" s="98">
        <v>231.71</v>
      </c>
      <c r="E256" s="98">
        <v>231.71</v>
      </c>
      <c r="F256" s="103">
        <f t="shared" si="3"/>
        <v>100</v>
      </c>
    </row>
    <row r="257" spans="1:6" ht="12.75">
      <c r="A257" s="12" t="s">
        <v>300</v>
      </c>
      <c r="B257" s="42">
        <v>34026</v>
      </c>
      <c r="C257" s="67"/>
      <c r="D257" s="98">
        <v>415.51</v>
      </c>
      <c r="E257" s="98">
        <v>415.51</v>
      </c>
      <c r="F257" s="103">
        <f t="shared" si="3"/>
        <v>100</v>
      </c>
    </row>
    <row r="258" spans="1:6" ht="12.75">
      <c r="A258" s="12" t="s">
        <v>328</v>
      </c>
      <c r="B258" s="42">
        <v>34021</v>
      </c>
      <c r="C258" s="67"/>
      <c r="D258" s="98">
        <v>520</v>
      </c>
      <c r="E258" s="98">
        <v>520</v>
      </c>
      <c r="F258" s="103">
        <f t="shared" si="3"/>
        <v>100</v>
      </c>
    </row>
    <row r="259" spans="1:6" ht="12.75">
      <c r="A259" s="12" t="s">
        <v>74</v>
      </c>
      <c r="B259" s="42">
        <v>34053</v>
      </c>
      <c r="C259" s="67"/>
      <c r="D259" s="98">
        <v>306</v>
      </c>
      <c r="E259" s="98">
        <v>306</v>
      </c>
      <c r="F259" s="103">
        <f t="shared" si="3"/>
        <v>100</v>
      </c>
    </row>
    <row r="260" spans="1:6" ht="12.75">
      <c r="A260" s="12" t="s">
        <v>301</v>
      </c>
      <c r="B260" s="42">
        <v>33063</v>
      </c>
      <c r="C260" s="67"/>
      <c r="D260" s="98">
        <v>1805</v>
      </c>
      <c r="E260" s="98">
        <v>1805</v>
      </c>
      <c r="F260" s="103">
        <f t="shared" si="3"/>
        <v>100</v>
      </c>
    </row>
    <row r="261" spans="1:6" ht="12.75">
      <c r="A261" s="12" t="s">
        <v>283</v>
      </c>
      <c r="B261" s="42"/>
      <c r="C261" s="67"/>
      <c r="D261" s="98">
        <v>269.44</v>
      </c>
      <c r="E261" s="98">
        <v>78.61</v>
      </c>
      <c r="F261" s="103">
        <f aca="true" t="shared" si="4" ref="F261:F324">E261/D261*100</f>
        <v>29.175326603325413</v>
      </c>
    </row>
    <row r="262" spans="1:6" ht="12.75">
      <c r="A262" s="12" t="s">
        <v>62</v>
      </c>
      <c r="B262" s="42"/>
      <c r="C262" s="67">
        <v>300</v>
      </c>
      <c r="D262" s="98">
        <v>300</v>
      </c>
      <c r="E262" s="98">
        <v>0</v>
      </c>
      <c r="F262" s="103">
        <f t="shared" si="4"/>
        <v>0</v>
      </c>
    </row>
    <row r="263" spans="1:6" ht="12.75">
      <c r="A263" s="14" t="s">
        <v>39</v>
      </c>
      <c r="B263" s="46"/>
      <c r="C263" s="70">
        <f>SUM(C265:C270)</f>
        <v>3380</v>
      </c>
      <c r="D263" s="70">
        <f>SUM(D265:D270)</f>
        <v>8263.95</v>
      </c>
      <c r="E263" s="70">
        <f>SUM(E265:E270)</f>
        <v>8263.95</v>
      </c>
      <c r="F263" s="109">
        <f t="shared" si="4"/>
        <v>100</v>
      </c>
    </row>
    <row r="264" spans="1:6" ht="12.75">
      <c r="A264" s="10" t="s">
        <v>13</v>
      </c>
      <c r="B264" s="42"/>
      <c r="C264" s="67"/>
      <c r="D264" s="96"/>
      <c r="E264" s="96"/>
      <c r="F264" s="103"/>
    </row>
    <row r="265" spans="1:6" ht="12.75" hidden="1">
      <c r="A265" s="12" t="s">
        <v>74</v>
      </c>
      <c r="B265" s="42">
        <v>34544</v>
      </c>
      <c r="C265" s="67"/>
      <c r="D265" s="96">
        <v>0</v>
      </c>
      <c r="E265" s="96"/>
      <c r="F265" s="103"/>
    </row>
    <row r="266" spans="1:6" ht="12.75">
      <c r="A266" s="12" t="s">
        <v>319</v>
      </c>
      <c r="B266" s="42">
        <v>34941</v>
      </c>
      <c r="C266" s="67"/>
      <c r="D266" s="98">
        <v>93</v>
      </c>
      <c r="E266" s="98">
        <v>93</v>
      </c>
      <c r="F266" s="103">
        <f t="shared" si="4"/>
        <v>100</v>
      </c>
    </row>
    <row r="267" spans="1:6" ht="12.75">
      <c r="A267" s="40" t="s">
        <v>329</v>
      </c>
      <c r="B267" s="42">
        <v>34502</v>
      </c>
      <c r="C267" s="67"/>
      <c r="D267" s="98">
        <v>3507.96</v>
      </c>
      <c r="E267" s="98">
        <v>3507.96</v>
      </c>
      <c r="F267" s="103">
        <f t="shared" si="4"/>
        <v>100</v>
      </c>
    </row>
    <row r="268" spans="1:6" ht="12.75">
      <c r="A268" s="40" t="s">
        <v>68</v>
      </c>
      <c r="B268" s="42"/>
      <c r="C268" s="67">
        <v>2850</v>
      </c>
      <c r="D268" s="98">
        <v>4062.99</v>
      </c>
      <c r="E268" s="98">
        <v>4062.99</v>
      </c>
      <c r="F268" s="103">
        <f t="shared" si="4"/>
        <v>100</v>
      </c>
    </row>
    <row r="269" spans="1:6" ht="13.5" thickBot="1">
      <c r="A269" s="120" t="s">
        <v>40</v>
      </c>
      <c r="B269" s="118"/>
      <c r="C269" s="119">
        <v>530</v>
      </c>
      <c r="D269" s="100">
        <v>600</v>
      </c>
      <c r="E269" s="100">
        <v>600</v>
      </c>
      <c r="F269" s="104">
        <f t="shared" si="4"/>
        <v>100</v>
      </c>
    </row>
    <row r="270" spans="1:6" ht="12.75" hidden="1">
      <c r="A270" s="19" t="s">
        <v>62</v>
      </c>
      <c r="B270" s="45"/>
      <c r="C270" s="86"/>
      <c r="D270" s="97">
        <v>0</v>
      </c>
      <c r="E270" s="97"/>
      <c r="F270" s="103"/>
    </row>
    <row r="271" spans="1:15" ht="12.75">
      <c r="A271" s="5" t="s">
        <v>248</v>
      </c>
      <c r="B271" s="46"/>
      <c r="C271" s="66">
        <f>C272+C275</f>
        <v>1365.7</v>
      </c>
      <c r="D271" s="66">
        <f>D272+D275</f>
        <v>1021.8</v>
      </c>
      <c r="E271" s="66">
        <f>E272+E275</f>
        <v>235.19</v>
      </c>
      <c r="F271" s="105">
        <f t="shared" si="4"/>
        <v>23.017224505774124</v>
      </c>
      <c r="N271" s="68"/>
      <c r="O271" s="58"/>
    </row>
    <row r="272" spans="1:6" ht="12.75">
      <c r="A272" s="14" t="s">
        <v>35</v>
      </c>
      <c r="B272" s="46"/>
      <c r="C272" s="70">
        <f>C274</f>
        <v>1365.7</v>
      </c>
      <c r="D272" s="70">
        <f>D274</f>
        <v>1021.8</v>
      </c>
      <c r="E272" s="70">
        <f>E274</f>
        <v>235.19</v>
      </c>
      <c r="F272" s="109">
        <f t="shared" si="4"/>
        <v>23.017224505774124</v>
      </c>
    </row>
    <row r="273" spans="1:6" ht="12.75">
      <c r="A273" s="10" t="s">
        <v>13</v>
      </c>
      <c r="B273" s="42"/>
      <c r="C273" s="67"/>
      <c r="D273" s="96"/>
      <c r="E273" s="96"/>
      <c r="F273" s="103"/>
    </row>
    <row r="274" spans="1:6" ht="12.75">
      <c r="A274" s="11" t="s">
        <v>37</v>
      </c>
      <c r="B274" s="45"/>
      <c r="C274" s="86">
        <v>1365.7</v>
      </c>
      <c r="D274" s="99">
        <v>1021.8</v>
      </c>
      <c r="E274" s="99">
        <v>235.19</v>
      </c>
      <c r="F274" s="110">
        <f t="shared" si="4"/>
        <v>23.017224505774124</v>
      </c>
    </row>
    <row r="275" spans="1:6" ht="12.75" hidden="1">
      <c r="A275" s="14" t="s">
        <v>39</v>
      </c>
      <c r="B275" s="46"/>
      <c r="C275" s="70">
        <f>C277</f>
        <v>0</v>
      </c>
      <c r="D275" s="70">
        <f>D277</f>
        <v>0</v>
      </c>
      <c r="E275" s="70">
        <f>E277</f>
        <v>0</v>
      </c>
      <c r="F275" s="103"/>
    </row>
    <row r="276" spans="1:6" ht="12.75" hidden="1">
      <c r="A276" s="10" t="s">
        <v>13</v>
      </c>
      <c r="B276" s="42"/>
      <c r="C276" s="67"/>
      <c r="D276" s="96"/>
      <c r="E276" s="96"/>
      <c r="F276" s="103"/>
    </row>
    <row r="277" spans="1:6" ht="12.75" hidden="1">
      <c r="A277" s="65" t="s">
        <v>40</v>
      </c>
      <c r="B277" s="45"/>
      <c r="C277" s="86"/>
      <c r="D277" s="96">
        <v>0</v>
      </c>
      <c r="E277" s="96"/>
      <c r="F277" s="103"/>
    </row>
    <row r="278" spans="1:6" ht="12.75">
      <c r="A278" s="5" t="s">
        <v>34</v>
      </c>
      <c r="B278" s="44"/>
      <c r="C278" s="66">
        <f>C279+C293</f>
        <v>63729.03999999999</v>
      </c>
      <c r="D278" s="66">
        <f>D279+D293</f>
        <v>155636.27999999997</v>
      </c>
      <c r="E278" s="66">
        <f>E279+E293</f>
        <v>121926.44999999998</v>
      </c>
      <c r="F278" s="105">
        <f t="shared" si="4"/>
        <v>78.34063497277114</v>
      </c>
    </row>
    <row r="279" spans="1:6" ht="12.75">
      <c r="A279" s="14" t="s">
        <v>35</v>
      </c>
      <c r="B279" s="44"/>
      <c r="C279" s="70">
        <f>SUM(C281:C292)</f>
        <v>63729.03999999999</v>
      </c>
      <c r="D279" s="70">
        <f>SUM(D281:D292)</f>
        <v>148764.21999999997</v>
      </c>
      <c r="E279" s="70">
        <f>SUM(E281:E292)</f>
        <v>115376.13999999998</v>
      </c>
      <c r="F279" s="109">
        <f t="shared" si="4"/>
        <v>77.55637746764646</v>
      </c>
    </row>
    <row r="280" spans="1:6" ht="12.75">
      <c r="A280" s="10" t="s">
        <v>13</v>
      </c>
      <c r="B280" s="31"/>
      <c r="C280" s="67"/>
      <c r="D280" s="96"/>
      <c r="E280" s="96"/>
      <c r="F280" s="103"/>
    </row>
    <row r="281" spans="1:6" ht="12.75">
      <c r="A281" s="8" t="s">
        <v>117</v>
      </c>
      <c r="B281" s="42"/>
      <c r="C281" s="67">
        <v>28272.67</v>
      </c>
      <c r="D281" s="98">
        <v>28272.67</v>
      </c>
      <c r="E281" s="98">
        <v>23016.2</v>
      </c>
      <c r="F281" s="103">
        <f t="shared" si="4"/>
        <v>81.40794626046993</v>
      </c>
    </row>
    <row r="282" spans="1:6" ht="12.75">
      <c r="A282" s="8" t="s">
        <v>36</v>
      </c>
      <c r="B282" s="42"/>
      <c r="C282" s="67">
        <v>7192.59</v>
      </c>
      <c r="D282" s="98">
        <v>7192.59</v>
      </c>
      <c r="E282" s="98">
        <v>5831.43</v>
      </c>
      <c r="F282" s="103">
        <f t="shared" si="4"/>
        <v>81.07552355966348</v>
      </c>
    </row>
    <row r="283" spans="1:6" ht="12.75">
      <c r="A283" s="8" t="s">
        <v>217</v>
      </c>
      <c r="B283" s="42"/>
      <c r="C283" s="67">
        <v>1450</v>
      </c>
      <c r="D283" s="98">
        <v>1450</v>
      </c>
      <c r="E283" s="98">
        <v>577.35</v>
      </c>
      <c r="F283" s="103">
        <f t="shared" si="4"/>
        <v>39.817241379310346</v>
      </c>
    </row>
    <row r="284" spans="1:6" ht="12.75">
      <c r="A284" s="8" t="s">
        <v>37</v>
      </c>
      <c r="B284" s="42"/>
      <c r="C284" s="67">
        <v>16713.78</v>
      </c>
      <c r="D284" s="98">
        <v>17363.78</v>
      </c>
      <c r="E284" s="98">
        <f>13925.89+3.49</f>
        <v>13929.38</v>
      </c>
      <c r="F284" s="103">
        <f t="shared" si="4"/>
        <v>80.22089660200716</v>
      </c>
    </row>
    <row r="285" spans="1:6" ht="12.75" hidden="1">
      <c r="A285" s="8" t="s">
        <v>62</v>
      </c>
      <c r="B285" s="42"/>
      <c r="C285" s="67"/>
      <c r="D285" s="98"/>
      <c r="E285" s="98"/>
      <c r="F285" s="103"/>
    </row>
    <row r="286" spans="1:6" ht="12.75">
      <c r="A286" s="8" t="s">
        <v>304</v>
      </c>
      <c r="B286" s="42"/>
      <c r="C286" s="67">
        <v>500</v>
      </c>
      <c r="D286" s="98">
        <v>140</v>
      </c>
      <c r="E286" s="98">
        <v>32.18</v>
      </c>
      <c r="F286" s="103">
        <f t="shared" si="4"/>
        <v>22.985714285714284</v>
      </c>
    </row>
    <row r="287" spans="1:6" ht="12.75">
      <c r="A287" s="8" t="s">
        <v>286</v>
      </c>
      <c r="B287" s="42"/>
      <c r="C287" s="67"/>
      <c r="D287" s="98">
        <v>67000</v>
      </c>
      <c r="E287" s="98">
        <v>47285.64</v>
      </c>
      <c r="F287" s="103">
        <f t="shared" si="4"/>
        <v>70.57558208955224</v>
      </c>
    </row>
    <row r="288" spans="1:6" ht="12.75">
      <c r="A288" s="8" t="s">
        <v>287</v>
      </c>
      <c r="B288" s="42">
        <v>98022</v>
      </c>
      <c r="C288" s="67"/>
      <c r="D288" s="98">
        <v>10000</v>
      </c>
      <c r="E288" s="98">
        <v>10000</v>
      </c>
      <c r="F288" s="103">
        <f t="shared" si="4"/>
        <v>100</v>
      </c>
    </row>
    <row r="289" spans="1:6" ht="12.75">
      <c r="A289" s="8" t="s">
        <v>314</v>
      </c>
      <c r="B289" s="42">
        <v>13351</v>
      </c>
      <c r="C289" s="67"/>
      <c r="D289" s="98">
        <v>32.18</v>
      </c>
      <c r="E289" s="98">
        <v>0</v>
      </c>
      <c r="F289" s="103">
        <f t="shared" si="4"/>
        <v>0</v>
      </c>
    </row>
    <row r="290" spans="1:6" ht="12.75">
      <c r="A290" s="8" t="s">
        <v>218</v>
      </c>
      <c r="B290" s="42"/>
      <c r="C290" s="67">
        <v>9000</v>
      </c>
      <c r="D290" s="98">
        <v>13540</v>
      </c>
      <c r="E290" s="98">
        <v>13014.46</v>
      </c>
      <c r="F290" s="103">
        <f t="shared" si="4"/>
        <v>96.11861152141802</v>
      </c>
    </row>
    <row r="291" spans="1:6" ht="12.75">
      <c r="A291" s="8" t="s">
        <v>219</v>
      </c>
      <c r="B291" s="42"/>
      <c r="C291" s="67">
        <v>600</v>
      </c>
      <c r="D291" s="98">
        <v>3773</v>
      </c>
      <c r="E291" s="98">
        <v>1689.5</v>
      </c>
      <c r="F291" s="103">
        <f t="shared" si="4"/>
        <v>44.778690697058046</v>
      </c>
    </row>
    <row r="292" spans="1:6" ht="12.75" hidden="1">
      <c r="A292" s="8" t="s">
        <v>38</v>
      </c>
      <c r="B292" s="42"/>
      <c r="C292" s="67"/>
      <c r="D292" s="96">
        <v>0</v>
      </c>
      <c r="E292" s="96"/>
      <c r="F292" s="103"/>
    </row>
    <row r="293" spans="1:6" ht="12.75">
      <c r="A293" s="15" t="s">
        <v>39</v>
      </c>
      <c r="B293" s="46"/>
      <c r="C293" s="71">
        <f>SUM(C295:C300)</f>
        <v>0</v>
      </c>
      <c r="D293" s="71">
        <f>SUM(D295:D300)</f>
        <v>6872.0599999999995</v>
      </c>
      <c r="E293" s="71">
        <f>SUM(E295:E300)</f>
        <v>6550.3099999999995</v>
      </c>
      <c r="F293" s="109">
        <f t="shared" si="4"/>
        <v>95.31799780560705</v>
      </c>
    </row>
    <row r="294" spans="1:6" ht="12.75">
      <c r="A294" s="6" t="s">
        <v>13</v>
      </c>
      <c r="B294" s="42"/>
      <c r="C294" s="69"/>
      <c r="D294" s="96"/>
      <c r="E294" s="96"/>
      <c r="F294" s="103"/>
    </row>
    <row r="295" spans="1:6" ht="12.75" hidden="1">
      <c r="A295" s="8" t="s">
        <v>134</v>
      </c>
      <c r="B295" s="42"/>
      <c r="C295" s="67"/>
      <c r="D295" s="96">
        <v>0</v>
      </c>
      <c r="E295" s="96"/>
      <c r="F295" s="103"/>
    </row>
    <row r="296" spans="1:6" ht="12.75">
      <c r="A296" s="8" t="s">
        <v>304</v>
      </c>
      <c r="B296" s="42"/>
      <c r="C296" s="67"/>
      <c r="D296" s="98">
        <v>360</v>
      </c>
      <c r="E296" s="98">
        <v>311.86</v>
      </c>
      <c r="F296" s="103">
        <f t="shared" si="4"/>
        <v>86.62777777777778</v>
      </c>
    </row>
    <row r="297" spans="1:6" ht="12.75">
      <c r="A297" s="8" t="s">
        <v>218</v>
      </c>
      <c r="B297" s="42"/>
      <c r="C297" s="67"/>
      <c r="D297" s="98">
        <v>2871</v>
      </c>
      <c r="E297" s="98">
        <v>2597.39</v>
      </c>
      <c r="F297" s="103">
        <f t="shared" si="4"/>
        <v>90.46987112504354</v>
      </c>
    </row>
    <row r="298" spans="1:6" ht="12.75">
      <c r="A298" s="11" t="s">
        <v>219</v>
      </c>
      <c r="B298" s="45"/>
      <c r="C298" s="86"/>
      <c r="D298" s="99">
        <v>3641.06</v>
      </c>
      <c r="E298" s="99">
        <v>3641.06</v>
      </c>
      <c r="F298" s="110">
        <f t="shared" si="4"/>
        <v>100</v>
      </c>
    </row>
    <row r="299" spans="1:6" ht="12.75" hidden="1">
      <c r="A299" s="8" t="s">
        <v>38</v>
      </c>
      <c r="B299" s="42"/>
      <c r="C299" s="67"/>
      <c r="D299" s="97">
        <v>0</v>
      </c>
      <c r="E299" s="97"/>
      <c r="F299" s="103"/>
    </row>
    <row r="300" spans="1:6" ht="12.75" hidden="1">
      <c r="A300" s="11" t="s">
        <v>40</v>
      </c>
      <c r="B300" s="45"/>
      <c r="C300" s="86"/>
      <c r="D300" s="96">
        <v>0</v>
      </c>
      <c r="E300" s="96"/>
      <c r="F300" s="103"/>
    </row>
    <row r="301" spans="1:6" ht="12.75">
      <c r="A301" s="5" t="s">
        <v>223</v>
      </c>
      <c r="B301" s="46"/>
      <c r="C301" s="66">
        <f>C302+C320</f>
        <v>448158.94</v>
      </c>
      <c r="D301" s="66">
        <f>D302+D320</f>
        <v>458558.48</v>
      </c>
      <c r="E301" s="66">
        <f>E302+E320</f>
        <v>435323.96</v>
      </c>
      <c r="F301" s="105">
        <f t="shared" si="4"/>
        <v>94.93313917125685</v>
      </c>
    </row>
    <row r="302" spans="1:6" ht="12.75">
      <c r="A302" s="14" t="s">
        <v>35</v>
      </c>
      <c r="B302" s="46"/>
      <c r="C302" s="70">
        <f>SUM(C304:C319)</f>
        <v>448158.94</v>
      </c>
      <c r="D302" s="70">
        <f>SUM(D304:D319)</f>
        <v>458558.48</v>
      </c>
      <c r="E302" s="70">
        <f>SUM(E304:E319)</f>
        <v>435323.96</v>
      </c>
      <c r="F302" s="109">
        <f t="shared" si="4"/>
        <v>94.93313917125685</v>
      </c>
    </row>
    <row r="303" spans="1:6" ht="12.75">
      <c r="A303" s="10" t="s">
        <v>13</v>
      </c>
      <c r="B303" s="42"/>
      <c r="C303" s="67"/>
      <c r="D303" s="96"/>
      <c r="E303" s="96"/>
      <c r="F303" s="103"/>
    </row>
    <row r="304" spans="1:6" ht="12.75">
      <c r="A304" s="17" t="s">
        <v>118</v>
      </c>
      <c r="B304" s="42"/>
      <c r="C304" s="67">
        <v>237478.44</v>
      </c>
      <c r="D304" s="98">
        <v>238119.6</v>
      </c>
      <c r="E304" s="98">
        <v>234665.24</v>
      </c>
      <c r="F304" s="103">
        <f t="shared" si="4"/>
        <v>98.54931723386062</v>
      </c>
    </row>
    <row r="305" spans="1:6" ht="12.75">
      <c r="A305" s="8" t="s">
        <v>36</v>
      </c>
      <c r="B305" s="42"/>
      <c r="C305" s="67">
        <v>80587.27</v>
      </c>
      <c r="D305" s="98">
        <v>80676.11</v>
      </c>
      <c r="E305" s="98">
        <v>79991.2</v>
      </c>
      <c r="F305" s="103">
        <f t="shared" si="4"/>
        <v>99.15103740128272</v>
      </c>
    </row>
    <row r="306" spans="1:6" ht="12.75">
      <c r="A306" s="8" t="s">
        <v>217</v>
      </c>
      <c r="B306" s="42"/>
      <c r="C306" s="67">
        <v>200</v>
      </c>
      <c r="D306" s="98">
        <v>200</v>
      </c>
      <c r="E306" s="98">
        <v>111.82</v>
      </c>
      <c r="F306" s="103">
        <f t="shared" si="4"/>
        <v>55.91</v>
      </c>
    </row>
    <row r="307" spans="1:6" ht="12.75">
      <c r="A307" s="8" t="s">
        <v>37</v>
      </c>
      <c r="B307" s="42"/>
      <c r="C307" s="67">
        <v>65726.5</v>
      </c>
      <c r="D307" s="98">
        <v>70703.78</v>
      </c>
      <c r="E307" s="98">
        <f>54997.68-76.9</f>
        <v>54920.78</v>
      </c>
      <c r="F307" s="103">
        <f t="shared" si="4"/>
        <v>77.67728967248992</v>
      </c>
    </row>
    <row r="308" spans="1:6" ht="12.75">
      <c r="A308" s="8" t="s">
        <v>41</v>
      </c>
      <c r="B308" s="42">
        <v>1115</v>
      </c>
      <c r="C308" s="67">
        <v>350</v>
      </c>
      <c r="D308" s="98">
        <v>430</v>
      </c>
      <c r="E308" s="98">
        <v>310.49</v>
      </c>
      <c r="F308" s="103">
        <f t="shared" si="4"/>
        <v>72.20697674418605</v>
      </c>
    </row>
    <row r="309" spans="1:6" ht="12.75">
      <c r="A309" s="8" t="s">
        <v>42</v>
      </c>
      <c r="B309" s="42">
        <v>51</v>
      </c>
      <c r="C309" s="67">
        <v>63816.73</v>
      </c>
      <c r="D309" s="98">
        <v>65516.73</v>
      </c>
      <c r="E309" s="98">
        <v>62984.37</v>
      </c>
      <c r="F309" s="103">
        <f t="shared" si="4"/>
        <v>96.13478877837768</v>
      </c>
    </row>
    <row r="310" spans="1:6" ht="12.75" hidden="1">
      <c r="A310" s="8" t="s">
        <v>61</v>
      </c>
      <c r="B310" s="42"/>
      <c r="C310" s="67"/>
      <c r="D310" s="98">
        <v>0</v>
      </c>
      <c r="E310" s="98"/>
      <c r="F310" s="103"/>
    </row>
    <row r="311" spans="1:6" ht="12.75">
      <c r="A311" s="8" t="s">
        <v>335</v>
      </c>
      <c r="B311" s="42">
        <v>13234</v>
      </c>
      <c r="C311" s="67"/>
      <c r="D311" s="98">
        <v>279.06</v>
      </c>
      <c r="E311" s="98">
        <v>279.06</v>
      </c>
      <c r="F311" s="103">
        <f t="shared" si="4"/>
        <v>100</v>
      </c>
    </row>
    <row r="312" spans="1:6" ht="12.75">
      <c r="A312" s="8" t="s">
        <v>291</v>
      </c>
      <c r="B312" s="61">
        <v>13014</v>
      </c>
      <c r="C312" s="67"/>
      <c r="D312" s="98">
        <v>231.63</v>
      </c>
      <c r="E312" s="98">
        <v>231.63</v>
      </c>
      <c r="F312" s="103">
        <f t="shared" si="4"/>
        <v>100</v>
      </c>
    </row>
    <row r="313" spans="1:6" ht="12.75" hidden="1">
      <c r="A313" s="8" t="s">
        <v>43</v>
      </c>
      <c r="B313" s="42"/>
      <c r="C313" s="67"/>
      <c r="D313" s="98">
        <v>0</v>
      </c>
      <c r="E313" s="98"/>
      <c r="F313" s="103"/>
    </row>
    <row r="314" spans="1:6" ht="14.25" customHeight="1" hidden="1">
      <c r="A314" s="8" t="s">
        <v>226</v>
      </c>
      <c r="B314" s="42">
        <v>98008</v>
      </c>
      <c r="C314" s="67"/>
      <c r="D314" s="98"/>
      <c r="E314" s="98"/>
      <c r="F314" s="103"/>
    </row>
    <row r="315" spans="1:6" ht="12.75">
      <c r="A315" s="8" t="s">
        <v>311</v>
      </c>
      <c r="B315" s="42">
        <v>98193</v>
      </c>
      <c r="C315" s="67"/>
      <c r="D315" s="98">
        <v>910</v>
      </c>
      <c r="E315" s="98">
        <v>357.14</v>
      </c>
      <c r="F315" s="103">
        <f t="shared" si="4"/>
        <v>39.246153846153845</v>
      </c>
    </row>
    <row r="316" spans="1:6" ht="12.75">
      <c r="A316" s="8" t="s">
        <v>44</v>
      </c>
      <c r="B316" s="42">
        <v>98074</v>
      </c>
      <c r="C316" s="67"/>
      <c r="D316" s="98">
        <v>15</v>
      </c>
      <c r="E316" s="98">
        <v>10.81</v>
      </c>
      <c r="F316" s="103">
        <f t="shared" si="4"/>
        <v>72.06666666666666</v>
      </c>
    </row>
    <row r="317" spans="1:6" ht="12.75" hidden="1">
      <c r="A317" s="8" t="s">
        <v>45</v>
      </c>
      <c r="B317" s="42"/>
      <c r="C317" s="67"/>
      <c r="D317" s="98">
        <v>0</v>
      </c>
      <c r="E317" s="98"/>
      <c r="F317" s="103"/>
    </row>
    <row r="318" spans="1:6" ht="12.75">
      <c r="A318" s="8" t="s">
        <v>293</v>
      </c>
      <c r="B318" s="42">
        <v>13015</v>
      </c>
      <c r="C318" s="67"/>
      <c r="D318" s="98">
        <v>976.5699999999999</v>
      </c>
      <c r="E318" s="98">
        <v>973.42</v>
      </c>
      <c r="F318" s="103">
        <f t="shared" si="4"/>
        <v>99.67744247724177</v>
      </c>
    </row>
    <row r="319" spans="1:6" ht="12.75">
      <c r="A319" s="11" t="s">
        <v>46</v>
      </c>
      <c r="B319" s="45">
        <v>4001</v>
      </c>
      <c r="C319" s="86"/>
      <c r="D319" s="99">
        <v>500</v>
      </c>
      <c r="E319" s="99">
        <v>488</v>
      </c>
      <c r="F319" s="110">
        <f t="shared" si="4"/>
        <v>97.6</v>
      </c>
    </row>
    <row r="320" spans="1:6" ht="12.75" hidden="1">
      <c r="A320" s="14" t="s">
        <v>39</v>
      </c>
      <c r="B320" s="46"/>
      <c r="C320" s="70">
        <f>C322+C323</f>
        <v>0</v>
      </c>
      <c r="D320" s="70">
        <f>D322+D323</f>
        <v>0</v>
      </c>
      <c r="E320" s="70">
        <f>E322+E323</f>
        <v>0</v>
      </c>
      <c r="F320" s="103"/>
    </row>
    <row r="321" spans="1:6" ht="12.75" hidden="1">
      <c r="A321" s="10" t="s">
        <v>13</v>
      </c>
      <c r="B321" s="42"/>
      <c r="C321" s="67"/>
      <c r="D321" s="96"/>
      <c r="E321" s="96"/>
      <c r="F321" s="103"/>
    </row>
    <row r="322" spans="1:6" ht="12.75" hidden="1">
      <c r="A322" s="7" t="s">
        <v>40</v>
      </c>
      <c r="B322" s="42"/>
      <c r="C322" s="67"/>
      <c r="D322" s="96">
        <v>0</v>
      </c>
      <c r="E322" s="96"/>
      <c r="F322" s="103"/>
    </row>
    <row r="323" spans="1:6" ht="12.75" hidden="1">
      <c r="A323" s="11" t="s">
        <v>62</v>
      </c>
      <c r="B323" s="45"/>
      <c r="C323" s="86"/>
      <c r="D323" s="97">
        <v>0</v>
      </c>
      <c r="E323" s="97"/>
      <c r="F323" s="103"/>
    </row>
    <row r="324" spans="1:6" ht="12.75">
      <c r="A324" s="20" t="s">
        <v>143</v>
      </c>
      <c r="B324" s="47"/>
      <c r="C324" s="66">
        <f>C325+C349</f>
        <v>829460.8700000001</v>
      </c>
      <c r="D324" s="66">
        <f>D325+D349</f>
        <v>3944725.6999999997</v>
      </c>
      <c r="E324" s="66">
        <f>E325+E349</f>
        <v>2646495.06</v>
      </c>
      <c r="F324" s="105">
        <f t="shared" si="4"/>
        <v>67.08945719597183</v>
      </c>
    </row>
    <row r="325" spans="1:6" ht="12.75">
      <c r="A325" s="14" t="s">
        <v>35</v>
      </c>
      <c r="B325" s="46"/>
      <c r="C325" s="70">
        <f>SUM(C327:C337)</f>
        <v>76319.28</v>
      </c>
      <c r="D325" s="70">
        <f>SUM(D327:D337)</f>
        <v>187739.61</v>
      </c>
      <c r="E325" s="70">
        <f>SUM(E327:E337)</f>
        <v>95693.76999999999</v>
      </c>
      <c r="F325" s="109">
        <f aca="true" t="shared" si="5" ref="F325:F388">E325/D325*100</f>
        <v>50.97153978321357</v>
      </c>
    </row>
    <row r="326" spans="1:6" ht="12.75">
      <c r="A326" s="10" t="s">
        <v>13</v>
      </c>
      <c r="B326" s="42"/>
      <c r="C326" s="70"/>
      <c r="D326" s="96"/>
      <c r="E326" s="96"/>
      <c r="F326" s="103"/>
    </row>
    <row r="327" spans="1:6" ht="12.75">
      <c r="A327" s="12" t="s">
        <v>37</v>
      </c>
      <c r="B327" s="42"/>
      <c r="C327" s="67">
        <v>6645.87</v>
      </c>
      <c r="D327" s="98">
        <v>6721.849999999999</v>
      </c>
      <c r="E327" s="98">
        <v>587.42</v>
      </c>
      <c r="F327" s="103">
        <f t="shared" si="5"/>
        <v>8.738963231848375</v>
      </c>
    </row>
    <row r="328" spans="1:6" ht="12.75">
      <c r="A328" s="12" t="s">
        <v>149</v>
      </c>
      <c r="B328" s="42">
        <v>1080</v>
      </c>
      <c r="C328" s="67"/>
      <c r="D328" s="98">
        <v>1306.05</v>
      </c>
      <c r="E328" s="98">
        <v>59.29</v>
      </c>
      <c r="F328" s="103">
        <f t="shared" si="5"/>
        <v>4.539642433291221</v>
      </c>
    </row>
    <row r="329" spans="1:6" ht="12.75">
      <c r="A329" s="12" t="s">
        <v>150</v>
      </c>
      <c r="B329" s="64">
        <v>1081.1202</v>
      </c>
      <c r="C329" s="67">
        <v>2182</v>
      </c>
      <c r="D329" s="98">
        <v>2639.11</v>
      </c>
      <c r="E329" s="98">
        <v>2416.1</v>
      </c>
      <c r="F329" s="103">
        <f t="shared" si="5"/>
        <v>91.54980277442016</v>
      </c>
    </row>
    <row r="330" spans="1:6" ht="12.75">
      <c r="A330" s="43" t="s">
        <v>65</v>
      </c>
      <c r="B330" s="42"/>
      <c r="C330" s="67">
        <v>300</v>
      </c>
      <c r="D330" s="98">
        <v>300</v>
      </c>
      <c r="E330" s="98">
        <v>300</v>
      </c>
      <c r="F330" s="103">
        <f t="shared" si="5"/>
        <v>100</v>
      </c>
    </row>
    <row r="331" spans="1:6" ht="12.75">
      <c r="A331" s="8" t="s">
        <v>156</v>
      </c>
      <c r="B331" s="42"/>
      <c r="C331" s="67">
        <v>35554.41</v>
      </c>
      <c r="D331" s="98">
        <v>35554.41</v>
      </c>
      <c r="E331" s="98">
        <v>35554.41</v>
      </c>
      <c r="F331" s="103">
        <f t="shared" si="5"/>
        <v>100</v>
      </c>
    </row>
    <row r="332" spans="1:6" ht="12.75">
      <c r="A332" s="12" t="s">
        <v>202</v>
      </c>
      <c r="B332" s="42"/>
      <c r="C332" s="67"/>
      <c r="D332" s="98">
        <v>43330.16</v>
      </c>
      <c r="E332" s="98">
        <v>10374.81</v>
      </c>
      <c r="F332" s="103">
        <f t="shared" si="5"/>
        <v>23.943622640673375</v>
      </c>
    </row>
    <row r="333" spans="1:6" ht="12.75">
      <c r="A333" s="8" t="s">
        <v>171</v>
      </c>
      <c r="B333" s="61">
        <v>212163</v>
      </c>
      <c r="C333" s="67"/>
      <c r="D333" s="98">
        <v>10.05</v>
      </c>
      <c r="E333" s="98">
        <v>1.6</v>
      </c>
      <c r="F333" s="103">
        <f t="shared" si="5"/>
        <v>15.92039800995025</v>
      </c>
    </row>
    <row r="334" spans="1:6" ht="12.75">
      <c r="A334" s="12" t="s">
        <v>146</v>
      </c>
      <c r="B334" s="61">
        <v>212162</v>
      </c>
      <c r="C334" s="67"/>
      <c r="D334" s="98">
        <v>658.97</v>
      </c>
      <c r="E334" s="98">
        <v>0</v>
      </c>
      <c r="F334" s="103">
        <f t="shared" si="5"/>
        <v>0</v>
      </c>
    </row>
    <row r="335" spans="1:6" ht="12.75">
      <c r="A335" s="12" t="s">
        <v>285</v>
      </c>
      <c r="B335" s="61"/>
      <c r="C335" s="67"/>
      <c r="D335" s="98">
        <v>4116.650000000001</v>
      </c>
      <c r="E335" s="98">
        <v>4116.65</v>
      </c>
      <c r="F335" s="103">
        <f t="shared" si="5"/>
        <v>99.99999999999997</v>
      </c>
    </row>
    <row r="336" spans="1:6" ht="12.75">
      <c r="A336" s="12" t="s">
        <v>271</v>
      </c>
      <c r="B336" s="61"/>
      <c r="C336" s="67"/>
      <c r="D336" s="98">
        <v>498.65</v>
      </c>
      <c r="E336" s="98">
        <v>498.65</v>
      </c>
      <c r="F336" s="103">
        <f t="shared" si="5"/>
        <v>100</v>
      </c>
    </row>
    <row r="337" spans="1:6" ht="12.75">
      <c r="A337" s="8" t="s">
        <v>62</v>
      </c>
      <c r="B337" s="42"/>
      <c r="C337" s="72">
        <f>SUM(C338:C348)</f>
        <v>31637</v>
      </c>
      <c r="D337" s="72">
        <f>SUM(D338:D348)</f>
        <v>92603.70999999999</v>
      </c>
      <c r="E337" s="72">
        <f>SUM(E338:E348)</f>
        <v>41784.84</v>
      </c>
      <c r="F337" s="103">
        <f t="shared" si="5"/>
        <v>45.12220946655377</v>
      </c>
    </row>
    <row r="338" spans="1:6" ht="12.75">
      <c r="A338" s="8" t="s">
        <v>190</v>
      </c>
      <c r="B338" s="42"/>
      <c r="C338" s="72">
        <v>14000</v>
      </c>
      <c r="D338" s="98">
        <v>16350</v>
      </c>
      <c r="E338" s="98">
        <v>3868.51</v>
      </c>
      <c r="F338" s="103">
        <f t="shared" si="5"/>
        <v>23.66061162079511</v>
      </c>
    </row>
    <row r="339" spans="1:6" ht="12.75">
      <c r="A339" s="8" t="s">
        <v>155</v>
      </c>
      <c r="B339" s="42"/>
      <c r="C339" s="72">
        <v>300</v>
      </c>
      <c r="D339" s="98">
        <v>41803.670000000006</v>
      </c>
      <c r="E339" s="98">
        <v>27004.76</v>
      </c>
      <c r="F339" s="103">
        <f t="shared" si="5"/>
        <v>64.59901726331681</v>
      </c>
    </row>
    <row r="340" spans="1:6" ht="12.75" hidden="1">
      <c r="A340" s="8" t="s">
        <v>239</v>
      </c>
      <c r="B340" s="42"/>
      <c r="C340" s="72"/>
      <c r="D340" s="98">
        <v>0</v>
      </c>
      <c r="E340" s="98"/>
      <c r="F340" s="103"/>
    </row>
    <row r="341" spans="1:6" ht="12.75" hidden="1">
      <c r="A341" s="8" t="s">
        <v>178</v>
      </c>
      <c r="B341" s="42"/>
      <c r="C341" s="72"/>
      <c r="D341" s="98">
        <v>0</v>
      </c>
      <c r="E341" s="98"/>
      <c r="F341" s="103"/>
    </row>
    <row r="342" spans="1:6" ht="12.75">
      <c r="A342" s="8" t="s">
        <v>201</v>
      </c>
      <c r="B342" s="42"/>
      <c r="C342" s="72"/>
      <c r="D342" s="98">
        <v>11169.53</v>
      </c>
      <c r="E342" s="98">
        <v>0</v>
      </c>
      <c r="F342" s="103">
        <f t="shared" si="5"/>
        <v>0</v>
      </c>
    </row>
    <row r="343" spans="1:6" ht="12.75">
      <c r="A343" s="8" t="s">
        <v>154</v>
      </c>
      <c r="B343" s="42"/>
      <c r="C343" s="72"/>
      <c r="D343" s="98">
        <v>6008.679999999999</v>
      </c>
      <c r="E343" s="98">
        <v>5350.69</v>
      </c>
      <c r="F343" s="103">
        <f t="shared" si="5"/>
        <v>89.04934195197615</v>
      </c>
    </row>
    <row r="344" spans="1:6" ht="12.75">
      <c r="A344" s="8" t="s">
        <v>157</v>
      </c>
      <c r="B344" s="42"/>
      <c r="C344" s="72"/>
      <c r="D344" s="98">
        <v>2967.12</v>
      </c>
      <c r="E344" s="98">
        <v>0</v>
      </c>
      <c r="F344" s="103">
        <f t="shared" si="5"/>
        <v>0</v>
      </c>
    </row>
    <row r="345" spans="1:6" ht="12.75">
      <c r="A345" s="8" t="s">
        <v>161</v>
      </c>
      <c r="B345" s="42"/>
      <c r="C345" s="72">
        <v>7500</v>
      </c>
      <c r="D345" s="98">
        <v>8407.96</v>
      </c>
      <c r="E345" s="98">
        <v>3328.04</v>
      </c>
      <c r="F345" s="103">
        <f t="shared" si="5"/>
        <v>39.582015138035864</v>
      </c>
    </row>
    <row r="346" spans="1:6" ht="12.75">
      <c r="A346" s="8" t="s">
        <v>160</v>
      </c>
      <c r="B346" s="42"/>
      <c r="C346" s="72">
        <v>8299</v>
      </c>
      <c r="D346" s="98">
        <v>4091.229999999999</v>
      </c>
      <c r="E346" s="98">
        <v>2232.84</v>
      </c>
      <c r="F346" s="103">
        <f t="shared" si="5"/>
        <v>54.57625212955518</v>
      </c>
    </row>
    <row r="347" spans="1:6" ht="12.75">
      <c r="A347" s="8" t="s">
        <v>182</v>
      </c>
      <c r="B347" s="42"/>
      <c r="C347" s="72">
        <v>1538</v>
      </c>
      <c r="D347" s="98">
        <v>1805.52</v>
      </c>
      <c r="E347" s="98">
        <v>0</v>
      </c>
      <c r="F347" s="103">
        <f t="shared" si="5"/>
        <v>0</v>
      </c>
    </row>
    <row r="348" spans="1:6" ht="12.75">
      <c r="A348" s="8" t="s">
        <v>212</v>
      </c>
      <c r="B348" s="42"/>
      <c r="C348" s="72"/>
      <c r="D348" s="96"/>
      <c r="E348" s="96"/>
      <c r="F348" s="103"/>
    </row>
    <row r="349" spans="1:6" ht="12.75">
      <c r="A349" s="14" t="s">
        <v>39</v>
      </c>
      <c r="B349" s="46"/>
      <c r="C349" s="70">
        <f>SUM(C351:C369)</f>
        <v>753141.5900000001</v>
      </c>
      <c r="D349" s="70">
        <f>SUM(D351:D369)</f>
        <v>3756986.09</v>
      </c>
      <c r="E349" s="70">
        <f>SUM(E351:E369)</f>
        <v>2550801.29</v>
      </c>
      <c r="F349" s="109">
        <f t="shared" si="5"/>
        <v>67.89488246415094</v>
      </c>
    </row>
    <row r="350" spans="1:6" ht="12.75">
      <c r="A350" s="12" t="s">
        <v>13</v>
      </c>
      <c r="B350" s="42"/>
      <c r="C350" s="67"/>
      <c r="D350" s="96"/>
      <c r="E350" s="96"/>
      <c r="F350" s="103"/>
    </row>
    <row r="351" spans="1:6" ht="12.75" hidden="1">
      <c r="A351" s="12" t="s">
        <v>151</v>
      </c>
      <c r="B351" s="42"/>
      <c r="C351" s="67"/>
      <c r="D351" s="96"/>
      <c r="E351" s="96"/>
      <c r="F351" s="103"/>
    </row>
    <row r="352" spans="1:6" ht="12.75">
      <c r="A352" s="12" t="s">
        <v>150</v>
      </c>
      <c r="B352" s="64">
        <v>1081.1202</v>
      </c>
      <c r="C352" s="67">
        <v>6044</v>
      </c>
      <c r="D352" s="98">
        <v>6736.36</v>
      </c>
      <c r="E352" s="98">
        <v>6144.34</v>
      </c>
      <c r="F352" s="103">
        <f t="shared" si="5"/>
        <v>91.21157420327893</v>
      </c>
    </row>
    <row r="353" spans="1:6" ht="12.75">
      <c r="A353" s="12" t="s">
        <v>145</v>
      </c>
      <c r="B353" s="42"/>
      <c r="C353" s="67">
        <v>19868.59</v>
      </c>
      <c r="D353" s="98">
        <v>50580.56</v>
      </c>
      <c r="E353" s="98">
        <v>43100.8</v>
      </c>
      <c r="F353" s="103">
        <f t="shared" si="5"/>
        <v>85.21218428582048</v>
      </c>
    </row>
    <row r="354" spans="1:6" ht="12.75">
      <c r="A354" s="12" t="s">
        <v>249</v>
      </c>
      <c r="B354" s="42"/>
      <c r="C354" s="67">
        <v>5000</v>
      </c>
      <c r="D354" s="98">
        <v>3200</v>
      </c>
      <c r="E354" s="98">
        <v>0</v>
      </c>
      <c r="F354" s="103">
        <f t="shared" si="5"/>
        <v>0</v>
      </c>
    </row>
    <row r="355" spans="1:6" ht="12.75">
      <c r="A355" s="12" t="s">
        <v>258</v>
      </c>
      <c r="B355" s="42"/>
      <c r="C355" s="67"/>
      <c r="D355" s="98">
        <v>788.1</v>
      </c>
      <c r="E355" s="98">
        <v>0</v>
      </c>
      <c r="F355" s="103">
        <f t="shared" si="5"/>
        <v>0</v>
      </c>
    </row>
    <row r="356" spans="1:6" ht="12.75">
      <c r="A356" s="59" t="s">
        <v>202</v>
      </c>
      <c r="B356" s="42"/>
      <c r="C356" s="67">
        <v>400000</v>
      </c>
      <c r="D356" s="98">
        <v>1168690.37</v>
      </c>
      <c r="E356" s="98">
        <v>845438.17</v>
      </c>
      <c r="F356" s="103">
        <f t="shared" si="5"/>
        <v>72.34064656492377</v>
      </c>
    </row>
    <row r="357" spans="1:6" ht="12.75">
      <c r="A357" s="12" t="s">
        <v>259</v>
      </c>
      <c r="B357" s="61">
        <v>212163</v>
      </c>
      <c r="C357" s="67">
        <v>36000</v>
      </c>
      <c r="D357" s="98">
        <v>88810.62999999999</v>
      </c>
      <c r="E357" s="98">
        <v>48612.24</v>
      </c>
      <c r="F357" s="103">
        <f t="shared" si="5"/>
        <v>54.73696110476865</v>
      </c>
    </row>
    <row r="358" spans="1:6" ht="13.5" thickBot="1">
      <c r="A358" s="117" t="s">
        <v>206</v>
      </c>
      <c r="B358" s="121">
        <v>22777</v>
      </c>
      <c r="C358" s="119"/>
      <c r="D358" s="100">
        <v>40790.38</v>
      </c>
      <c r="E358" s="100">
        <v>40080.76</v>
      </c>
      <c r="F358" s="104">
        <f t="shared" si="5"/>
        <v>98.26032510606669</v>
      </c>
    </row>
    <row r="359" spans="1:6" ht="12.75" hidden="1">
      <c r="A359" s="12" t="s">
        <v>243</v>
      </c>
      <c r="B359" s="61">
        <v>98858</v>
      </c>
      <c r="C359" s="67"/>
      <c r="D359" s="98">
        <v>0</v>
      </c>
      <c r="E359" s="98"/>
      <c r="F359" s="103"/>
    </row>
    <row r="360" spans="1:6" ht="12.75">
      <c r="A360" s="12" t="s">
        <v>146</v>
      </c>
      <c r="B360" s="61">
        <v>212162</v>
      </c>
      <c r="C360" s="67"/>
      <c r="D360" s="98">
        <v>13486.32</v>
      </c>
      <c r="E360" s="98">
        <v>364.89</v>
      </c>
      <c r="F360" s="103">
        <f t="shared" si="5"/>
        <v>2.705630594558041</v>
      </c>
    </row>
    <row r="361" spans="1:6" ht="12.75">
      <c r="A361" s="12" t="s">
        <v>305</v>
      </c>
      <c r="B361" s="61">
        <v>22777</v>
      </c>
      <c r="C361" s="67"/>
      <c r="D361" s="98">
        <v>1250.96</v>
      </c>
      <c r="E361" s="98">
        <v>0</v>
      </c>
      <c r="F361" s="103">
        <f t="shared" si="5"/>
        <v>0</v>
      </c>
    </row>
    <row r="362" spans="1:6" ht="12.75">
      <c r="A362" s="12" t="s">
        <v>285</v>
      </c>
      <c r="B362" s="61"/>
      <c r="C362" s="67"/>
      <c r="D362" s="98">
        <v>34309.04</v>
      </c>
      <c r="E362" s="98">
        <v>34309.04</v>
      </c>
      <c r="F362" s="103">
        <f t="shared" si="5"/>
        <v>100</v>
      </c>
    </row>
    <row r="363" spans="1:6" ht="12.75" hidden="1">
      <c r="A363" s="12" t="s">
        <v>310</v>
      </c>
      <c r="B363" s="61">
        <v>13501</v>
      </c>
      <c r="C363" s="67"/>
      <c r="D363" s="98">
        <v>0</v>
      </c>
      <c r="E363" s="98"/>
      <c r="F363" s="103"/>
    </row>
    <row r="364" spans="1:6" ht="12.75">
      <c r="A364" s="12" t="s">
        <v>271</v>
      </c>
      <c r="B364" s="61"/>
      <c r="C364" s="67"/>
      <c r="D364" s="98">
        <v>44667.72</v>
      </c>
      <c r="E364" s="98">
        <v>44667.72</v>
      </c>
      <c r="F364" s="103">
        <f t="shared" si="5"/>
        <v>100</v>
      </c>
    </row>
    <row r="365" spans="1:6" ht="12.75">
      <c r="A365" s="12" t="s">
        <v>303</v>
      </c>
      <c r="B365" s="61">
        <v>91628</v>
      </c>
      <c r="C365" s="67"/>
      <c r="D365" s="98">
        <v>56070.740000000005</v>
      </c>
      <c r="E365" s="98">
        <v>56070.740000000005</v>
      </c>
      <c r="F365" s="103">
        <f t="shared" si="5"/>
        <v>100</v>
      </c>
    </row>
    <row r="366" spans="1:6" ht="12.75">
      <c r="A366" s="12" t="s">
        <v>299</v>
      </c>
      <c r="B366" s="61">
        <v>91628</v>
      </c>
      <c r="C366" s="67"/>
      <c r="D366" s="98">
        <v>8953.48</v>
      </c>
      <c r="E366" s="98">
        <v>8953.48</v>
      </c>
      <c r="F366" s="103">
        <f t="shared" si="5"/>
        <v>100</v>
      </c>
    </row>
    <row r="367" spans="1:6" ht="12.75">
      <c r="A367" s="28" t="s">
        <v>313</v>
      </c>
      <c r="B367" s="61">
        <v>91628</v>
      </c>
      <c r="C367" s="67"/>
      <c r="D367" s="98">
        <v>135306.19</v>
      </c>
      <c r="E367" s="98">
        <v>135306.19</v>
      </c>
      <c r="F367" s="103">
        <f t="shared" si="5"/>
        <v>100</v>
      </c>
    </row>
    <row r="368" spans="1:6" ht="12.75" hidden="1">
      <c r="A368" s="12" t="s">
        <v>173</v>
      </c>
      <c r="B368" s="42"/>
      <c r="C368" s="67"/>
      <c r="D368" s="98"/>
      <c r="E368" s="98"/>
      <c r="F368" s="103"/>
    </row>
    <row r="369" spans="1:6" ht="12.75">
      <c r="A369" s="12" t="s">
        <v>147</v>
      </c>
      <c r="B369" s="42"/>
      <c r="C369" s="67">
        <f>SUM(C370:C381)</f>
        <v>286229</v>
      </c>
      <c r="D369" s="67">
        <f>SUM(D370:D381)</f>
        <v>2103345.2399999998</v>
      </c>
      <c r="E369" s="67">
        <f>SUM(E370:E381)</f>
        <v>1287752.9200000002</v>
      </c>
      <c r="F369" s="103">
        <f t="shared" si="5"/>
        <v>61.22403947342474</v>
      </c>
    </row>
    <row r="370" spans="1:6" ht="12.75">
      <c r="A370" s="8" t="s">
        <v>190</v>
      </c>
      <c r="B370" s="42"/>
      <c r="C370" s="72">
        <v>1000</v>
      </c>
      <c r="D370" s="98">
        <v>1000</v>
      </c>
      <c r="E370" s="98">
        <v>1000</v>
      </c>
      <c r="F370" s="103">
        <f t="shared" si="5"/>
        <v>100</v>
      </c>
    </row>
    <row r="371" spans="1:6" ht="12.75">
      <c r="A371" s="8" t="s">
        <v>155</v>
      </c>
      <c r="B371" s="42"/>
      <c r="C371" s="72"/>
      <c r="D371" s="98">
        <v>151803.18</v>
      </c>
      <c r="E371" s="98">
        <v>39200.27</v>
      </c>
      <c r="F371" s="103">
        <f t="shared" si="5"/>
        <v>25.823088818033984</v>
      </c>
    </row>
    <row r="372" spans="1:6" ht="12.75">
      <c r="A372" s="8" t="s">
        <v>239</v>
      </c>
      <c r="B372" s="42"/>
      <c r="C372" s="67"/>
      <c r="D372" s="98">
        <v>3510</v>
      </c>
      <c r="E372" s="98">
        <v>2598.79</v>
      </c>
      <c r="F372" s="103">
        <f t="shared" si="5"/>
        <v>74.03960113960115</v>
      </c>
    </row>
    <row r="373" spans="1:6" ht="12.75">
      <c r="A373" s="8" t="s">
        <v>201</v>
      </c>
      <c r="B373" s="42"/>
      <c r="C373" s="67">
        <v>119349</v>
      </c>
      <c r="D373" s="98">
        <v>884957.02</v>
      </c>
      <c r="E373" s="98">
        <v>697447.01</v>
      </c>
      <c r="F373" s="103">
        <f t="shared" si="5"/>
        <v>78.81139922478947</v>
      </c>
    </row>
    <row r="374" spans="1:6" ht="12.75">
      <c r="A374" s="8" t="s">
        <v>154</v>
      </c>
      <c r="B374" s="42"/>
      <c r="C374" s="67">
        <v>82319</v>
      </c>
      <c r="D374" s="98">
        <v>211818.95999999996</v>
      </c>
      <c r="E374" s="98">
        <v>181626.68</v>
      </c>
      <c r="F374" s="103">
        <f t="shared" si="5"/>
        <v>85.7461862715217</v>
      </c>
    </row>
    <row r="375" spans="1:6" ht="12.75">
      <c r="A375" s="8" t="s">
        <v>157</v>
      </c>
      <c r="B375" s="42"/>
      <c r="C375" s="67">
        <v>22295</v>
      </c>
      <c r="D375" s="98">
        <v>287293.92</v>
      </c>
      <c r="E375" s="98">
        <v>202411.04</v>
      </c>
      <c r="F375" s="103">
        <f t="shared" si="5"/>
        <v>70.45434167211057</v>
      </c>
    </row>
    <row r="376" spans="1:6" ht="12.75">
      <c r="A376" s="8" t="s">
        <v>161</v>
      </c>
      <c r="B376" s="42"/>
      <c r="C376" s="67">
        <v>40400</v>
      </c>
      <c r="D376" s="98">
        <v>77711.2</v>
      </c>
      <c r="E376" s="98">
        <v>61869.84</v>
      </c>
      <c r="F376" s="103">
        <f t="shared" si="5"/>
        <v>79.61508765789229</v>
      </c>
    </row>
    <row r="377" spans="1:6" ht="12.75">
      <c r="A377" s="8" t="s">
        <v>160</v>
      </c>
      <c r="B377" s="42"/>
      <c r="C377" s="67">
        <v>15000</v>
      </c>
      <c r="D377" s="98">
        <v>211636.9</v>
      </c>
      <c r="E377" s="98">
        <v>101599.29</v>
      </c>
      <c r="F377" s="103">
        <f t="shared" si="5"/>
        <v>48.00641570538975</v>
      </c>
    </row>
    <row r="378" spans="1:6" ht="12.75" hidden="1">
      <c r="A378" s="8" t="s">
        <v>182</v>
      </c>
      <c r="B378" s="42">
        <v>2088</v>
      </c>
      <c r="C378" s="67"/>
      <c r="D378" s="98">
        <v>0</v>
      </c>
      <c r="E378" s="98"/>
      <c r="F378" s="103"/>
    </row>
    <row r="379" spans="1:6" ht="12.75">
      <c r="A379" s="8" t="s">
        <v>250</v>
      </c>
      <c r="B379" s="42">
        <v>2088</v>
      </c>
      <c r="C379" s="67"/>
      <c r="D379" s="98">
        <v>64395.88999999994</v>
      </c>
      <c r="E379" s="98">
        <v>0</v>
      </c>
      <c r="F379" s="103">
        <f t="shared" si="5"/>
        <v>0</v>
      </c>
    </row>
    <row r="380" spans="1:6" ht="12.75">
      <c r="A380" s="12" t="s">
        <v>212</v>
      </c>
      <c r="B380" s="42">
        <v>2077</v>
      </c>
      <c r="C380" s="67">
        <v>5866</v>
      </c>
      <c r="D380" s="98">
        <v>127505.62000000001</v>
      </c>
      <c r="E380" s="98">
        <v>0</v>
      </c>
      <c r="F380" s="103">
        <f t="shared" si="5"/>
        <v>0</v>
      </c>
    </row>
    <row r="381" spans="1:6" ht="12.75">
      <c r="A381" s="19" t="s">
        <v>251</v>
      </c>
      <c r="B381" s="45">
        <v>2099</v>
      </c>
      <c r="C381" s="86"/>
      <c r="D381" s="99">
        <v>81712.55000000002</v>
      </c>
      <c r="E381" s="99">
        <v>0</v>
      </c>
      <c r="F381" s="110">
        <f t="shared" si="5"/>
        <v>0</v>
      </c>
    </row>
    <row r="382" spans="1:6" ht="12.75">
      <c r="A382" s="5" t="s">
        <v>75</v>
      </c>
      <c r="B382" s="46"/>
      <c r="C382" s="66">
        <f>C383+C410</f>
        <v>251309.76</v>
      </c>
      <c r="D382" s="66">
        <f>D383+D410</f>
        <v>1585060.5</v>
      </c>
      <c r="E382" s="66">
        <f>E383+E410</f>
        <v>1515553.1199999999</v>
      </c>
      <c r="F382" s="105">
        <f t="shared" si="5"/>
        <v>95.61484372363073</v>
      </c>
    </row>
    <row r="383" spans="1:6" ht="12.75">
      <c r="A383" s="14" t="s">
        <v>35</v>
      </c>
      <c r="B383" s="46"/>
      <c r="C383" s="70">
        <f>SUM(C385:C409)</f>
        <v>251309.76</v>
      </c>
      <c r="D383" s="70">
        <f>SUM(D385:D409)</f>
        <v>1582675.15</v>
      </c>
      <c r="E383" s="70">
        <f>SUM(E385:E409)</f>
        <v>1513367.7699999998</v>
      </c>
      <c r="F383" s="109">
        <f t="shared" si="5"/>
        <v>95.62087140876635</v>
      </c>
    </row>
    <row r="384" spans="1:6" ht="12.75">
      <c r="A384" s="10" t="s">
        <v>13</v>
      </c>
      <c r="B384" s="42"/>
      <c r="C384" s="67"/>
      <c r="D384" s="96"/>
      <c r="E384" s="96"/>
      <c r="F384" s="103"/>
    </row>
    <row r="385" spans="1:6" ht="12.75">
      <c r="A385" s="80" t="s">
        <v>76</v>
      </c>
      <c r="B385" s="48"/>
      <c r="C385" s="67">
        <v>190000</v>
      </c>
      <c r="D385" s="98">
        <v>247820</v>
      </c>
      <c r="E385" s="98">
        <v>247820</v>
      </c>
      <c r="F385" s="103">
        <f t="shared" si="5"/>
        <v>100</v>
      </c>
    </row>
    <row r="386" spans="1:6" ht="12.75" hidden="1">
      <c r="A386" s="43" t="s">
        <v>179</v>
      </c>
      <c r="B386" s="48"/>
      <c r="C386" s="67"/>
      <c r="D386" s="98"/>
      <c r="E386" s="98"/>
      <c r="F386" s="103"/>
    </row>
    <row r="387" spans="1:6" ht="12.75" hidden="1">
      <c r="A387" s="8" t="s">
        <v>125</v>
      </c>
      <c r="B387" s="42"/>
      <c r="C387" s="67"/>
      <c r="D387" s="98">
        <v>0</v>
      </c>
      <c r="E387" s="98"/>
      <c r="F387" s="103"/>
    </row>
    <row r="388" spans="1:6" ht="12.75">
      <c r="A388" s="8" t="s">
        <v>140</v>
      </c>
      <c r="B388" s="42"/>
      <c r="C388" s="67">
        <v>50000</v>
      </c>
      <c r="D388" s="98">
        <v>69636.43000000001</v>
      </c>
      <c r="E388" s="98">
        <v>69636.43</v>
      </c>
      <c r="F388" s="103">
        <f t="shared" si="5"/>
        <v>99.99999999999997</v>
      </c>
    </row>
    <row r="389" spans="1:6" ht="12.75">
      <c r="A389" s="8" t="s">
        <v>37</v>
      </c>
      <c r="B389" s="42"/>
      <c r="C389" s="67">
        <v>10809.76</v>
      </c>
      <c r="D389" s="98">
        <v>10670.48</v>
      </c>
      <c r="E389" s="98">
        <v>7306.82</v>
      </c>
      <c r="F389" s="103">
        <f aca="true" t="shared" si="6" ref="F389:F445">E389/D389*100</f>
        <v>68.47695698787683</v>
      </c>
    </row>
    <row r="390" spans="1:6" ht="12.75" hidden="1">
      <c r="A390" s="8" t="s">
        <v>49</v>
      </c>
      <c r="B390" s="42"/>
      <c r="C390" s="67"/>
      <c r="D390" s="98">
        <v>0</v>
      </c>
      <c r="E390" s="98"/>
      <c r="F390" s="103"/>
    </row>
    <row r="391" spans="1:6" ht="12.75">
      <c r="A391" s="8" t="s">
        <v>235</v>
      </c>
      <c r="B391" s="42">
        <v>13013</v>
      </c>
      <c r="C391" s="67"/>
      <c r="D391" s="98">
        <v>3612.79</v>
      </c>
      <c r="E391" s="98">
        <v>3612.79</v>
      </c>
      <c r="F391" s="103">
        <f t="shared" si="6"/>
        <v>100</v>
      </c>
    </row>
    <row r="392" spans="1:6" ht="12.75">
      <c r="A392" s="43" t="s">
        <v>289</v>
      </c>
      <c r="B392" s="42">
        <v>2177</v>
      </c>
      <c r="C392" s="67"/>
      <c r="D392" s="98">
        <v>7070.4</v>
      </c>
      <c r="E392" s="98">
        <v>4324.9</v>
      </c>
      <c r="F392" s="103">
        <f t="shared" si="6"/>
        <v>61.16909934374293</v>
      </c>
    </row>
    <row r="393" spans="1:6" ht="12.75">
      <c r="A393" s="43" t="s">
        <v>318</v>
      </c>
      <c r="B393" s="42">
        <v>2178</v>
      </c>
      <c r="C393" s="67"/>
      <c r="D393" s="98">
        <v>2659.8</v>
      </c>
      <c r="E393" s="98">
        <v>58.09</v>
      </c>
      <c r="F393" s="103">
        <f t="shared" si="6"/>
        <v>2.1839987969020225</v>
      </c>
    </row>
    <row r="394" spans="1:6" ht="12.75">
      <c r="A394" s="8" t="s">
        <v>209</v>
      </c>
      <c r="B394" s="42">
        <v>2050</v>
      </c>
      <c r="C394" s="67"/>
      <c r="D394" s="98">
        <v>13117.09</v>
      </c>
      <c r="E394" s="98">
        <v>12913.54</v>
      </c>
      <c r="F394" s="103">
        <f t="shared" si="6"/>
        <v>98.44820764361609</v>
      </c>
    </row>
    <row r="395" spans="1:6" ht="12.75">
      <c r="A395" s="8" t="s">
        <v>323</v>
      </c>
      <c r="B395" s="42">
        <v>2073</v>
      </c>
      <c r="C395" s="67"/>
      <c r="D395" s="98">
        <v>30296.83</v>
      </c>
      <c r="E395" s="98">
        <v>23516.63</v>
      </c>
      <c r="F395" s="103">
        <f t="shared" si="6"/>
        <v>77.62076098390492</v>
      </c>
    </row>
    <row r="396" spans="1:6" ht="12.75">
      <c r="A396" s="8" t="s">
        <v>356</v>
      </c>
      <c r="B396" s="42">
        <v>1230</v>
      </c>
      <c r="C396" s="67"/>
      <c r="D396" s="98">
        <v>76480</v>
      </c>
      <c r="E396" s="98">
        <v>58395.27</v>
      </c>
      <c r="F396" s="103">
        <f t="shared" si="6"/>
        <v>76.3536480125523</v>
      </c>
    </row>
    <row r="397" spans="1:6" ht="12.75">
      <c r="A397" s="8" t="s">
        <v>330</v>
      </c>
      <c r="B397" s="42">
        <v>2080</v>
      </c>
      <c r="C397" s="67"/>
      <c r="D397" s="98">
        <v>7640.51</v>
      </c>
      <c r="E397" s="98">
        <v>2731.56</v>
      </c>
      <c r="F397" s="103">
        <f t="shared" si="6"/>
        <v>35.75101662061825</v>
      </c>
    </row>
    <row r="398" spans="1:6" ht="12.75">
      <c r="A398" s="17" t="s">
        <v>292</v>
      </c>
      <c r="B398" s="42">
        <v>1233</v>
      </c>
      <c r="C398" s="67"/>
      <c r="D398" s="98">
        <v>19336.239999999998</v>
      </c>
      <c r="E398" s="98">
        <v>13463.75</v>
      </c>
      <c r="F398" s="103">
        <f t="shared" si="6"/>
        <v>69.62961775402043</v>
      </c>
    </row>
    <row r="399" spans="1:6" ht="12.75">
      <c r="A399" s="17" t="s">
        <v>174</v>
      </c>
      <c r="B399" s="42">
        <v>13305</v>
      </c>
      <c r="C399" s="67"/>
      <c r="D399" s="98">
        <v>960818.68</v>
      </c>
      <c r="E399" s="98">
        <v>960818.68</v>
      </c>
      <c r="F399" s="103">
        <f t="shared" si="6"/>
        <v>100</v>
      </c>
    </row>
    <row r="400" spans="1:6" ht="12.75">
      <c r="A400" s="17" t="s">
        <v>342</v>
      </c>
      <c r="B400" s="42">
        <v>13351</v>
      </c>
      <c r="C400" s="67"/>
      <c r="D400" s="98">
        <v>51760.71</v>
      </c>
      <c r="E400" s="98">
        <v>51760.71</v>
      </c>
      <c r="F400" s="103">
        <f t="shared" si="6"/>
        <v>100</v>
      </c>
    </row>
    <row r="401" spans="1:6" ht="12.75">
      <c r="A401" s="17" t="s">
        <v>341</v>
      </c>
      <c r="B401" s="42">
        <v>13351</v>
      </c>
      <c r="C401" s="67"/>
      <c r="D401" s="98">
        <v>32697.5</v>
      </c>
      <c r="E401" s="98">
        <v>32697.5</v>
      </c>
      <c r="F401" s="103">
        <f t="shared" si="6"/>
        <v>100</v>
      </c>
    </row>
    <row r="402" spans="1:6" ht="12.75">
      <c r="A402" s="17" t="s">
        <v>340</v>
      </c>
      <c r="B402" s="42">
        <v>13351</v>
      </c>
      <c r="C402" s="67"/>
      <c r="D402" s="98">
        <v>2860.93</v>
      </c>
      <c r="E402" s="98">
        <v>0</v>
      </c>
      <c r="F402" s="103">
        <f t="shared" si="6"/>
        <v>0</v>
      </c>
    </row>
    <row r="403" spans="1:6" ht="12.75">
      <c r="A403" s="8" t="s">
        <v>77</v>
      </c>
      <c r="B403" s="42">
        <v>13307</v>
      </c>
      <c r="C403" s="67"/>
      <c r="D403" s="98">
        <v>8300</v>
      </c>
      <c r="E403" s="98">
        <v>7957.2</v>
      </c>
      <c r="F403" s="103">
        <f t="shared" si="6"/>
        <v>95.86987951807228</v>
      </c>
    </row>
    <row r="404" spans="1:6" ht="12.75">
      <c r="A404" s="17" t="s">
        <v>326</v>
      </c>
      <c r="B404" s="42">
        <v>35442</v>
      </c>
      <c r="C404" s="67"/>
      <c r="D404" s="98">
        <v>7654.69</v>
      </c>
      <c r="E404" s="98">
        <v>7654.69</v>
      </c>
      <c r="F404" s="103">
        <f t="shared" si="6"/>
        <v>100</v>
      </c>
    </row>
    <row r="405" spans="1:6" ht="12.75" hidden="1">
      <c r="A405" s="8" t="s">
        <v>124</v>
      </c>
      <c r="B405" s="42">
        <v>14032</v>
      </c>
      <c r="C405" s="67"/>
      <c r="D405" s="98">
        <v>0</v>
      </c>
      <c r="E405" s="98"/>
      <c r="F405" s="103"/>
    </row>
    <row r="406" spans="1:6" ht="12.75" hidden="1">
      <c r="A406" s="17" t="s">
        <v>131</v>
      </c>
      <c r="B406" s="42">
        <v>4359</v>
      </c>
      <c r="C406" s="67"/>
      <c r="D406" s="98">
        <v>0</v>
      </c>
      <c r="E406" s="98"/>
      <c r="F406" s="103"/>
    </row>
    <row r="407" spans="1:6" ht="12.75">
      <c r="A407" s="43" t="s">
        <v>338</v>
      </c>
      <c r="B407" s="42"/>
      <c r="C407" s="67"/>
      <c r="D407" s="98">
        <v>484.23</v>
      </c>
      <c r="E407" s="98">
        <v>484.23</v>
      </c>
      <c r="F407" s="103">
        <f t="shared" si="6"/>
        <v>100</v>
      </c>
    </row>
    <row r="408" spans="1:6" ht="12.75">
      <c r="A408" s="43" t="s">
        <v>312</v>
      </c>
      <c r="B408" s="42"/>
      <c r="C408" s="67"/>
      <c r="D408" s="98">
        <v>484.2299999999999</v>
      </c>
      <c r="E408" s="98">
        <v>0</v>
      </c>
      <c r="F408" s="103">
        <f t="shared" si="6"/>
        <v>0</v>
      </c>
    </row>
    <row r="409" spans="1:6" ht="12.75">
      <c r="A409" s="8" t="s">
        <v>61</v>
      </c>
      <c r="B409" s="42"/>
      <c r="C409" s="67">
        <v>500</v>
      </c>
      <c r="D409" s="98">
        <v>29273.61</v>
      </c>
      <c r="E409" s="98">
        <v>8214.98</v>
      </c>
      <c r="F409" s="103">
        <f t="shared" si="6"/>
        <v>28.062750033221047</v>
      </c>
    </row>
    <row r="410" spans="1:6" ht="12.75">
      <c r="A410" s="14" t="s">
        <v>39</v>
      </c>
      <c r="B410" s="46"/>
      <c r="C410" s="70">
        <f>C412+C413+C414</f>
        <v>0</v>
      </c>
      <c r="D410" s="70">
        <f>D412+D413+D414</f>
        <v>2385.35</v>
      </c>
      <c r="E410" s="70">
        <f>E412+E413+E414</f>
        <v>2185.35</v>
      </c>
      <c r="F410" s="109">
        <f t="shared" si="6"/>
        <v>91.61548619699415</v>
      </c>
    </row>
    <row r="411" spans="1:6" ht="12.75">
      <c r="A411" s="10" t="s">
        <v>13</v>
      </c>
      <c r="B411" s="42"/>
      <c r="C411" s="67"/>
      <c r="D411" s="96"/>
      <c r="E411" s="96"/>
      <c r="F411" s="103"/>
    </row>
    <row r="412" spans="1:6" ht="12.75" hidden="1">
      <c r="A412" s="8" t="s">
        <v>68</v>
      </c>
      <c r="B412" s="42"/>
      <c r="C412" s="67"/>
      <c r="D412" s="96">
        <v>0</v>
      </c>
      <c r="E412" s="96"/>
      <c r="F412" s="103"/>
    </row>
    <row r="413" spans="1:6" ht="12.75">
      <c r="A413" s="11" t="s">
        <v>40</v>
      </c>
      <c r="B413" s="45"/>
      <c r="C413" s="86"/>
      <c r="D413" s="99">
        <v>2385.35</v>
      </c>
      <c r="E413" s="99">
        <v>2185.35</v>
      </c>
      <c r="F413" s="110">
        <f t="shared" si="6"/>
        <v>91.61548619699415</v>
      </c>
    </row>
    <row r="414" spans="1:6" ht="12.75" hidden="1">
      <c r="A414" s="11" t="s">
        <v>61</v>
      </c>
      <c r="B414" s="45"/>
      <c r="C414" s="86"/>
      <c r="D414" s="96">
        <v>0</v>
      </c>
      <c r="E414" s="96"/>
      <c r="F414" s="103"/>
    </row>
    <row r="415" spans="1:6" ht="12.75">
      <c r="A415" s="9" t="s">
        <v>158</v>
      </c>
      <c r="B415" s="46"/>
      <c r="C415" s="66">
        <f>C416+C431</f>
        <v>10486.07</v>
      </c>
      <c r="D415" s="66">
        <f>D416+D431</f>
        <v>31255.21</v>
      </c>
      <c r="E415" s="66">
        <f>E416+E431</f>
        <v>28228.589999999997</v>
      </c>
      <c r="F415" s="105">
        <f t="shared" si="6"/>
        <v>90.31643044471625</v>
      </c>
    </row>
    <row r="416" spans="1:6" ht="12.75">
      <c r="A416" s="14" t="s">
        <v>35</v>
      </c>
      <c r="B416" s="46"/>
      <c r="C416" s="70">
        <f>SUM(C418:C430)</f>
        <v>8486.07</v>
      </c>
      <c r="D416" s="70">
        <f>SUM(D418:D430)</f>
        <v>30424.69</v>
      </c>
      <c r="E416" s="70">
        <f>SUM(E418:E430)</f>
        <v>27398.069999999996</v>
      </c>
      <c r="F416" s="109">
        <f t="shared" si="6"/>
        <v>90.05209256035147</v>
      </c>
    </row>
    <row r="417" spans="1:6" ht="12.75">
      <c r="A417" s="10" t="s">
        <v>13</v>
      </c>
      <c r="B417" s="42"/>
      <c r="C417" s="67"/>
      <c r="D417" s="96"/>
      <c r="E417" s="96"/>
      <c r="F417" s="103"/>
    </row>
    <row r="418" spans="1:6" ht="12.75">
      <c r="A418" s="8" t="s">
        <v>37</v>
      </c>
      <c r="B418" s="42"/>
      <c r="C418" s="67">
        <v>8486.07</v>
      </c>
      <c r="D418" s="98">
        <v>20954.4</v>
      </c>
      <c r="E418" s="98">
        <v>18627.78</v>
      </c>
      <c r="F418" s="103">
        <f t="shared" si="6"/>
        <v>88.89674722254036</v>
      </c>
    </row>
    <row r="419" spans="1:6" ht="12.75" hidden="1">
      <c r="A419" s="12" t="s">
        <v>176</v>
      </c>
      <c r="B419" s="42"/>
      <c r="C419" s="67"/>
      <c r="D419" s="98">
        <v>0</v>
      </c>
      <c r="E419" s="98"/>
      <c r="F419" s="103"/>
    </row>
    <row r="420" spans="1:6" ht="12.75" hidden="1">
      <c r="A420" s="12" t="s">
        <v>177</v>
      </c>
      <c r="B420" s="42"/>
      <c r="C420" s="67"/>
      <c r="D420" s="98"/>
      <c r="E420" s="98"/>
      <c r="F420" s="103"/>
    </row>
    <row r="421" spans="1:6" ht="12.75" hidden="1">
      <c r="A421" s="12" t="s">
        <v>180</v>
      </c>
      <c r="B421" s="42">
        <v>1400</v>
      </c>
      <c r="C421" s="67"/>
      <c r="D421" s="98"/>
      <c r="E421" s="98"/>
      <c r="F421" s="103"/>
    </row>
    <row r="422" spans="1:6" ht="12.75">
      <c r="A422" s="8" t="s">
        <v>61</v>
      </c>
      <c r="B422" s="42"/>
      <c r="C422" s="67"/>
      <c r="D422" s="98">
        <v>4081.6</v>
      </c>
      <c r="E422" s="98">
        <v>3381.6</v>
      </c>
      <c r="F422" s="103">
        <f t="shared" si="6"/>
        <v>82.8498627989024</v>
      </c>
    </row>
    <row r="423" spans="1:6" ht="12.75" hidden="1">
      <c r="A423" s="8" t="s">
        <v>49</v>
      </c>
      <c r="B423" s="42"/>
      <c r="C423" s="67"/>
      <c r="D423" s="98">
        <v>0</v>
      </c>
      <c r="E423" s="98"/>
      <c r="F423" s="103"/>
    </row>
    <row r="424" spans="1:6" ht="12.75" hidden="1">
      <c r="A424" s="8" t="s">
        <v>138</v>
      </c>
      <c r="B424" s="42"/>
      <c r="C424" s="67"/>
      <c r="D424" s="98">
        <v>0</v>
      </c>
      <c r="E424" s="98"/>
      <c r="F424" s="103"/>
    </row>
    <row r="425" spans="1:6" ht="12.75">
      <c r="A425" s="17" t="s">
        <v>298</v>
      </c>
      <c r="B425" s="42">
        <v>27009</v>
      </c>
      <c r="C425" s="67"/>
      <c r="D425" s="98">
        <v>1519.3</v>
      </c>
      <c r="E425" s="98">
        <v>1519.3</v>
      </c>
      <c r="F425" s="103">
        <f t="shared" si="6"/>
        <v>100</v>
      </c>
    </row>
    <row r="426" spans="1:6" ht="12.75">
      <c r="A426" s="8" t="s">
        <v>272</v>
      </c>
      <c r="B426" s="42">
        <v>14034</v>
      </c>
      <c r="C426" s="67"/>
      <c r="D426" s="98">
        <v>1753.96</v>
      </c>
      <c r="E426" s="98">
        <v>1753.96</v>
      </c>
      <c r="F426" s="103">
        <f t="shared" si="6"/>
        <v>100</v>
      </c>
    </row>
    <row r="427" spans="1:6" ht="12.75">
      <c r="A427" s="8" t="s">
        <v>225</v>
      </c>
      <c r="B427" s="42">
        <v>98035</v>
      </c>
      <c r="C427" s="67"/>
      <c r="D427" s="98">
        <v>150</v>
      </c>
      <c r="E427" s="98">
        <v>150</v>
      </c>
      <c r="F427" s="103">
        <f t="shared" si="6"/>
        <v>100</v>
      </c>
    </row>
    <row r="428" spans="1:6" ht="12.75">
      <c r="A428" s="8" t="s">
        <v>294</v>
      </c>
      <c r="B428" s="62" t="s">
        <v>204</v>
      </c>
      <c r="C428" s="67"/>
      <c r="D428" s="98">
        <v>993.63</v>
      </c>
      <c r="E428" s="98">
        <v>993.63</v>
      </c>
      <c r="F428" s="103">
        <f t="shared" si="6"/>
        <v>100</v>
      </c>
    </row>
    <row r="429" spans="1:6" ht="12.75">
      <c r="A429" s="8" t="s">
        <v>333</v>
      </c>
      <c r="B429" s="62"/>
      <c r="C429" s="67"/>
      <c r="D429" s="98">
        <v>971.8</v>
      </c>
      <c r="E429" s="98">
        <v>971.8</v>
      </c>
      <c r="F429" s="103">
        <f t="shared" si="6"/>
        <v>100</v>
      </c>
    </row>
    <row r="430" spans="1:6" ht="12.75">
      <c r="A430" s="8" t="s">
        <v>203</v>
      </c>
      <c r="B430" s="42">
        <v>33064</v>
      </c>
      <c r="C430" s="67"/>
      <c r="D430" s="96"/>
      <c r="E430" s="96"/>
      <c r="F430" s="103"/>
    </row>
    <row r="431" spans="1:6" ht="12.75">
      <c r="A431" s="14" t="s">
        <v>39</v>
      </c>
      <c r="B431" s="46"/>
      <c r="C431" s="70">
        <f>SUM(C433:C437)</f>
        <v>2000</v>
      </c>
      <c r="D431" s="70">
        <f>SUM(D433:D437)</f>
        <v>830.52</v>
      </c>
      <c r="E431" s="70">
        <f>SUM(E433:E437)</f>
        <v>830.52</v>
      </c>
      <c r="F431" s="109">
        <f t="shared" si="6"/>
        <v>100</v>
      </c>
    </row>
    <row r="432" spans="1:6" ht="12.75">
      <c r="A432" s="10" t="s">
        <v>13</v>
      </c>
      <c r="B432" s="42"/>
      <c r="C432" s="67"/>
      <c r="D432" s="96"/>
      <c r="E432" s="96"/>
      <c r="F432" s="103"/>
    </row>
    <row r="433" spans="1:6" ht="12.75" hidden="1">
      <c r="A433" s="12" t="s">
        <v>53</v>
      </c>
      <c r="B433" s="42"/>
      <c r="C433" s="67"/>
      <c r="D433" s="96">
        <v>0</v>
      </c>
      <c r="E433" s="96"/>
      <c r="F433" s="103"/>
    </row>
    <row r="434" spans="1:6" ht="12.75">
      <c r="A434" s="8" t="s">
        <v>61</v>
      </c>
      <c r="B434" s="42"/>
      <c r="C434" s="67"/>
      <c r="D434" s="98">
        <v>830.52</v>
      </c>
      <c r="E434" s="98">
        <v>830.52</v>
      </c>
      <c r="F434" s="103">
        <f t="shared" si="6"/>
        <v>100</v>
      </c>
    </row>
    <row r="435" spans="1:6" ht="12.75">
      <c r="A435" s="11" t="s">
        <v>40</v>
      </c>
      <c r="B435" s="45"/>
      <c r="C435" s="86">
        <v>2000</v>
      </c>
      <c r="D435" s="99">
        <v>0</v>
      </c>
      <c r="E435" s="99">
        <v>0</v>
      </c>
      <c r="F435" s="110">
        <v>0</v>
      </c>
    </row>
    <row r="436" spans="1:6" ht="12.75" hidden="1">
      <c r="A436" s="11" t="s">
        <v>61</v>
      </c>
      <c r="B436" s="45"/>
      <c r="C436" s="86"/>
      <c r="D436" s="96">
        <v>0</v>
      </c>
      <c r="E436" s="96"/>
      <c r="F436" s="103"/>
    </row>
    <row r="437" spans="1:6" ht="12.75" hidden="1">
      <c r="A437" s="18" t="s">
        <v>159</v>
      </c>
      <c r="B437" s="45"/>
      <c r="C437" s="86"/>
      <c r="D437" s="97">
        <v>0</v>
      </c>
      <c r="E437" s="97"/>
      <c r="F437" s="103"/>
    </row>
    <row r="438" spans="1:6" ht="12.75">
      <c r="A438" s="5" t="s">
        <v>78</v>
      </c>
      <c r="B438" s="46"/>
      <c r="C438" s="66">
        <f>C439+C442</f>
        <v>3304.9</v>
      </c>
      <c r="D438" s="66">
        <f>D439+D442</f>
        <v>3304.9</v>
      </c>
      <c r="E438" s="66">
        <f>E439+E442</f>
        <v>2560.74</v>
      </c>
      <c r="F438" s="105">
        <f t="shared" si="6"/>
        <v>77.48313110835426</v>
      </c>
    </row>
    <row r="439" spans="1:6" ht="12.75">
      <c r="A439" s="14" t="s">
        <v>35</v>
      </c>
      <c r="B439" s="46"/>
      <c r="C439" s="70">
        <f>C441</f>
        <v>3304.9</v>
      </c>
      <c r="D439" s="70">
        <f>D441</f>
        <v>3304.9</v>
      </c>
      <c r="E439" s="70">
        <f>E441</f>
        <v>2560.74</v>
      </c>
      <c r="F439" s="109">
        <f t="shared" si="6"/>
        <v>77.48313110835426</v>
      </c>
    </row>
    <row r="440" spans="1:6" ht="12.75">
      <c r="A440" s="10" t="s">
        <v>13</v>
      </c>
      <c r="B440" s="42"/>
      <c r="C440" s="67"/>
      <c r="D440" s="96"/>
      <c r="E440" s="96"/>
      <c r="F440" s="103"/>
    </row>
    <row r="441" spans="1:6" ht="12.75">
      <c r="A441" s="11" t="s">
        <v>37</v>
      </c>
      <c r="B441" s="45"/>
      <c r="C441" s="87">
        <v>3304.9</v>
      </c>
      <c r="D441" s="99">
        <v>3304.9</v>
      </c>
      <c r="E441" s="99">
        <v>2560.74</v>
      </c>
      <c r="F441" s="110">
        <f t="shared" si="6"/>
        <v>77.48313110835426</v>
      </c>
    </row>
    <row r="442" spans="1:6" ht="12.75" hidden="1">
      <c r="A442" s="14" t="s">
        <v>39</v>
      </c>
      <c r="B442" s="46"/>
      <c r="C442" s="70">
        <f>C444</f>
        <v>0</v>
      </c>
      <c r="D442" s="70">
        <f>D444</f>
        <v>0</v>
      </c>
      <c r="E442" s="70">
        <f>E444</f>
        <v>0</v>
      </c>
      <c r="F442" s="103"/>
    </row>
    <row r="443" spans="1:6" ht="12.75" hidden="1">
      <c r="A443" s="10" t="s">
        <v>13</v>
      </c>
      <c r="B443" s="42"/>
      <c r="C443" s="67"/>
      <c r="D443" s="96"/>
      <c r="E443" s="96"/>
      <c r="F443" s="103"/>
    </row>
    <row r="444" spans="1:6" ht="12.75" hidden="1">
      <c r="A444" s="11" t="s">
        <v>40</v>
      </c>
      <c r="B444" s="45"/>
      <c r="C444" s="86"/>
      <c r="D444" s="97">
        <v>0</v>
      </c>
      <c r="E444" s="97"/>
      <c r="F444" s="103"/>
    </row>
    <row r="445" spans="1:6" ht="12.75">
      <c r="A445" s="5" t="s">
        <v>79</v>
      </c>
      <c r="B445" s="46"/>
      <c r="C445" s="66">
        <f>C446</f>
        <v>55500</v>
      </c>
      <c r="D445" s="66">
        <f>D446</f>
        <v>204123.47000000003</v>
      </c>
      <c r="E445" s="66">
        <f>E446</f>
        <v>50480.43</v>
      </c>
      <c r="F445" s="105">
        <f t="shared" si="6"/>
        <v>24.73034090592326</v>
      </c>
    </row>
    <row r="446" spans="1:6" ht="12.75">
      <c r="A446" s="14" t="s">
        <v>35</v>
      </c>
      <c r="B446" s="46"/>
      <c r="C446" s="70">
        <f>SUM(C448:C451)</f>
        <v>55500</v>
      </c>
      <c r="D446" s="70">
        <f>SUM(D448:D451)</f>
        <v>204123.47000000003</v>
      </c>
      <c r="E446" s="70">
        <f>SUM(E448:E451)</f>
        <v>50480.43</v>
      </c>
      <c r="F446" s="109">
        <f aca="true" t="shared" si="7" ref="F446:F509">E446/D446*100</f>
        <v>24.73034090592326</v>
      </c>
    </row>
    <row r="447" spans="1:6" ht="12.75">
      <c r="A447" s="10" t="s">
        <v>13</v>
      </c>
      <c r="B447" s="42"/>
      <c r="C447" s="66"/>
      <c r="D447" s="96"/>
      <c r="E447" s="96"/>
      <c r="F447" s="103"/>
    </row>
    <row r="448" spans="1:6" ht="12.75">
      <c r="A448" s="43" t="s">
        <v>168</v>
      </c>
      <c r="B448" s="42"/>
      <c r="C448" s="67">
        <v>15000</v>
      </c>
      <c r="D448" s="98">
        <v>119803.80000000002</v>
      </c>
      <c r="E448" s="98">
        <v>0</v>
      </c>
      <c r="F448" s="103">
        <f t="shared" si="7"/>
        <v>0</v>
      </c>
    </row>
    <row r="449" spans="1:6" ht="12.75">
      <c r="A449" s="43" t="s">
        <v>80</v>
      </c>
      <c r="B449" s="42"/>
      <c r="C449" s="67"/>
      <c r="D449" s="98">
        <v>26787.85</v>
      </c>
      <c r="E449" s="98">
        <v>26787.85</v>
      </c>
      <c r="F449" s="103">
        <f t="shared" si="7"/>
        <v>100</v>
      </c>
    </row>
    <row r="450" spans="1:6" ht="12.75">
      <c r="A450" s="43" t="s">
        <v>81</v>
      </c>
      <c r="B450" s="42"/>
      <c r="C450" s="67"/>
      <c r="D450" s="98">
        <v>17031.82</v>
      </c>
      <c r="E450" s="98">
        <v>17031.82</v>
      </c>
      <c r="F450" s="103">
        <f t="shared" si="7"/>
        <v>100</v>
      </c>
    </row>
    <row r="451" spans="1:6" ht="13.5" thickBot="1">
      <c r="A451" s="122" t="s">
        <v>37</v>
      </c>
      <c r="B451" s="118"/>
      <c r="C451" s="119">
        <v>40500</v>
      </c>
      <c r="D451" s="100">
        <v>40500</v>
      </c>
      <c r="E451" s="100">
        <v>6660.76</v>
      </c>
      <c r="F451" s="104">
        <f t="shared" si="7"/>
        <v>16.44632098765432</v>
      </c>
    </row>
    <row r="452" spans="1:6" ht="12.75">
      <c r="A452" s="5" t="s">
        <v>144</v>
      </c>
      <c r="B452" s="46"/>
      <c r="C452" s="66">
        <f>C453+C467</f>
        <v>185407.7</v>
      </c>
      <c r="D452" s="66">
        <f>D453+D467</f>
        <v>328074.10000000003</v>
      </c>
      <c r="E452" s="66">
        <f>E453+E467</f>
        <v>307831.99</v>
      </c>
      <c r="F452" s="105">
        <f t="shared" si="7"/>
        <v>93.83001888902537</v>
      </c>
    </row>
    <row r="453" spans="1:6" ht="12.75">
      <c r="A453" s="14" t="s">
        <v>35</v>
      </c>
      <c r="B453" s="46"/>
      <c r="C453" s="70">
        <f>SUM(C455:C466)</f>
        <v>130807.7</v>
      </c>
      <c r="D453" s="70">
        <f>SUM(D455:D466)</f>
        <v>130383.65000000001</v>
      </c>
      <c r="E453" s="70">
        <f>SUM(E455:E466)</f>
        <v>114108.87</v>
      </c>
      <c r="F453" s="109">
        <f t="shared" si="7"/>
        <v>87.51777542659681</v>
      </c>
    </row>
    <row r="454" spans="1:6" ht="12.75">
      <c r="A454" s="10" t="s">
        <v>13</v>
      </c>
      <c r="B454" s="42"/>
      <c r="C454" s="67"/>
      <c r="D454" s="96"/>
      <c r="E454" s="96"/>
      <c r="F454" s="103"/>
    </row>
    <row r="455" spans="1:6" ht="12.75">
      <c r="A455" s="8" t="s">
        <v>221</v>
      </c>
      <c r="B455" s="42">
        <v>1202</v>
      </c>
      <c r="C455" s="67">
        <v>15900</v>
      </c>
      <c r="D455" s="98">
        <v>12953.580000000002</v>
      </c>
      <c r="E455" s="98">
        <v>9010.3</v>
      </c>
      <c r="F455" s="103">
        <f t="shared" si="7"/>
        <v>69.55837691201967</v>
      </c>
    </row>
    <row r="456" spans="1:6" ht="12.75">
      <c r="A456" s="8" t="s">
        <v>162</v>
      </c>
      <c r="B456" s="42">
        <v>1208</v>
      </c>
      <c r="C456" s="67">
        <v>4500</v>
      </c>
      <c r="D456" s="98">
        <v>4520.18</v>
      </c>
      <c r="E456" s="98">
        <v>4028.62</v>
      </c>
      <c r="F456" s="103">
        <f t="shared" si="7"/>
        <v>89.12521182784755</v>
      </c>
    </row>
    <row r="457" spans="1:6" ht="12.75">
      <c r="A457" s="8" t="s">
        <v>163</v>
      </c>
      <c r="B457" s="42">
        <v>1207</v>
      </c>
      <c r="C457" s="67">
        <v>10600</v>
      </c>
      <c r="D457" s="98">
        <v>12144.869999999999</v>
      </c>
      <c r="E457" s="98">
        <v>11106.14</v>
      </c>
      <c r="F457" s="103">
        <f t="shared" si="7"/>
        <v>91.44717069841012</v>
      </c>
    </row>
    <row r="458" spans="1:6" ht="12.75">
      <c r="A458" s="12" t="s">
        <v>241</v>
      </c>
      <c r="B458" s="42">
        <v>1209</v>
      </c>
      <c r="C458" s="67">
        <v>2860</v>
      </c>
      <c r="D458" s="98">
        <v>3740.92</v>
      </c>
      <c r="E458" s="98">
        <v>3275.7</v>
      </c>
      <c r="F458" s="103">
        <f t="shared" si="7"/>
        <v>87.5640216845054</v>
      </c>
    </row>
    <row r="459" spans="1:6" ht="12.75">
      <c r="A459" s="8" t="s">
        <v>164</v>
      </c>
      <c r="B459" s="42">
        <v>1211</v>
      </c>
      <c r="C459" s="67">
        <v>3900</v>
      </c>
      <c r="D459" s="98">
        <v>4554.139999999999</v>
      </c>
      <c r="E459" s="98">
        <v>3963.43</v>
      </c>
      <c r="F459" s="103">
        <f t="shared" si="7"/>
        <v>87.02916467214447</v>
      </c>
    </row>
    <row r="460" spans="1:6" ht="12.75">
      <c r="A460" s="8" t="s">
        <v>207</v>
      </c>
      <c r="B460" s="42">
        <v>1214</v>
      </c>
      <c r="C460" s="67">
        <v>2800</v>
      </c>
      <c r="D460" s="98">
        <v>2880.3700000000003</v>
      </c>
      <c r="E460" s="98">
        <v>2868</v>
      </c>
      <c r="F460" s="103">
        <f t="shared" si="7"/>
        <v>99.57054128462661</v>
      </c>
    </row>
    <row r="461" spans="1:6" ht="12.75">
      <c r="A461" s="8" t="s">
        <v>208</v>
      </c>
      <c r="B461" s="42">
        <v>1213</v>
      </c>
      <c r="C461" s="67">
        <v>1500</v>
      </c>
      <c r="D461" s="98">
        <v>1553.5</v>
      </c>
      <c r="E461" s="98">
        <v>1307.76</v>
      </c>
      <c r="F461" s="103">
        <f t="shared" si="7"/>
        <v>84.18152558738333</v>
      </c>
    </row>
    <row r="462" spans="1:6" ht="12.75">
      <c r="A462" s="8" t="s">
        <v>240</v>
      </c>
      <c r="B462" s="42">
        <v>1216</v>
      </c>
      <c r="C462" s="67">
        <v>22000</v>
      </c>
      <c r="D462" s="98">
        <v>24319.13</v>
      </c>
      <c r="E462" s="98">
        <v>22315.63</v>
      </c>
      <c r="F462" s="103">
        <f t="shared" si="7"/>
        <v>91.76162963066524</v>
      </c>
    </row>
    <row r="463" spans="1:6" ht="12.75">
      <c r="A463" s="8" t="s">
        <v>165</v>
      </c>
      <c r="B463" s="42">
        <v>1239</v>
      </c>
      <c r="C463" s="67">
        <v>21900</v>
      </c>
      <c r="D463" s="98">
        <v>15691.080000000002</v>
      </c>
      <c r="E463" s="98">
        <v>12497.25</v>
      </c>
      <c r="F463" s="103">
        <f t="shared" si="7"/>
        <v>79.6455693298358</v>
      </c>
    </row>
    <row r="464" spans="1:6" ht="12.75">
      <c r="A464" s="8" t="s">
        <v>181</v>
      </c>
      <c r="B464" s="42">
        <v>1300</v>
      </c>
      <c r="C464" s="67">
        <v>29845.7</v>
      </c>
      <c r="D464" s="98">
        <v>41403.79</v>
      </c>
      <c r="E464" s="98">
        <v>39278.23</v>
      </c>
      <c r="F464" s="103">
        <f t="shared" si="7"/>
        <v>94.86626707361815</v>
      </c>
    </row>
    <row r="465" spans="1:6" ht="12.75">
      <c r="A465" s="8" t="s">
        <v>166</v>
      </c>
      <c r="B465" s="42">
        <v>1110</v>
      </c>
      <c r="C465" s="67">
        <v>15000</v>
      </c>
      <c r="D465" s="98">
        <v>5531.77</v>
      </c>
      <c r="E465" s="98">
        <v>4451</v>
      </c>
      <c r="F465" s="103">
        <f t="shared" si="7"/>
        <v>80.46249211373573</v>
      </c>
    </row>
    <row r="466" spans="1:6" ht="12.75">
      <c r="A466" s="8" t="s">
        <v>220</v>
      </c>
      <c r="B466" s="42"/>
      <c r="C466" s="67">
        <v>2</v>
      </c>
      <c r="D466" s="98">
        <v>1090.32</v>
      </c>
      <c r="E466" s="98">
        <v>6.81</v>
      </c>
      <c r="F466" s="103">
        <f t="shared" si="7"/>
        <v>0.62458727712965</v>
      </c>
    </row>
    <row r="467" spans="1:6" ht="12.75">
      <c r="A467" s="14" t="s">
        <v>39</v>
      </c>
      <c r="B467" s="46"/>
      <c r="C467" s="70">
        <f>SUM(C469:C476)</f>
        <v>54600</v>
      </c>
      <c r="D467" s="70">
        <f>SUM(D469:D476)</f>
        <v>197690.45</v>
      </c>
      <c r="E467" s="70">
        <f>SUM(E469:E476)</f>
        <v>193723.12</v>
      </c>
      <c r="F467" s="109">
        <f t="shared" si="7"/>
        <v>97.99316051938776</v>
      </c>
    </row>
    <row r="468" spans="1:6" ht="12.75">
      <c r="A468" s="10" t="s">
        <v>13</v>
      </c>
      <c r="B468" s="42"/>
      <c r="C468" s="67"/>
      <c r="D468" s="96"/>
      <c r="E468" s="96"/>
      <c r="F468" s="103"/>
    </row>
    <row r="469" spans="1:6" ht="12.75">
      <c r="A469" s="12" t="s">
        <v>252</v>
      </c>
      <c r="B469" s="42">
        <v>1207</v>
      </c>
      <c r="C469" s="67">
        <v>8000</v>
      </c>
      <c r="D469" s="98">
        <v>8270</v>
      </c>
      <c r="E469" s="98">
        <v>8270</v>
      </c>
      <c r="F469" s="103">
        <f t="shared" si="7"/>
        <v>100</v>
      </c>
    </row>
    <row r="470" spans="1:6" ht="12.75" hidden="1">
      <c r="A470" s="12" t="s">
        <v>277</v>
      </c>
      <c r="B470" s="42">
        <v>1214</v>
      </c>
      <c r="C470" s="67"/>
      <c r="D470" s="98">
        <v>0</v>
      </c>
      <c r="E470" s="98"/>
      <c r="F470" s="103"/>
    </row>
    <row r="471" spans="1:6" ht="12.75">
      <c r="A471" s="12" t="s">
        <v>253</v>
      </c>
      <c r="B471" s="42">
        <v>1209</v>
      </c>
      <c r="C471" s="67">
        <v>600</v>
      </c>
      <c r="D471" s="98">
        <v>819</v>
      </c>
      <c r="E471" s="98">
        <v>726</v>
      </c>
      <c r="F471" s="103">
        <f t="shared" si="7"/>
        <v>88.64468864468864</v>
      </c>
    </row>
    <row r="472" spans="1:6" ht="12.75">
      <c r="A472" s="8" t="s">
        <v>254</v>
      </c>
      <c r="B472" s="42">
        <v>1202</v>
      </c>
      <c r="C472" s="67"/>
      <c r="D472" s="98">
        <v>607</v>
      </c>
      <c r="E472" s="98">
        <v>607</v>
      </c>
      <c r="F472" s="103">
        <f t="shared" si="7"/>
        <v>100</v>
      </c>
    </row>
    <row r="473" spans="1:6" ht="12.75">
      <c r="A473" s="8" t="s">
        <v>279</v>
      </c>
      <c r="B473" s="42">
        <v>1216</v>
      </c>
      <c r="C473" s="67"/>
      <c r="D473" s="98">
        <v>50</v>
      </c>
      <c r="E473" s="98">
        <v>50</v>
      </c>
      <c r="F473" s="103">
        <f t="shared" si="7"/>
        <v>100</v>
      </c>
    </row>
    <row r="474" spans="1:6" ht="12.75">
      <c r="A474" s="8" t="s">
        <v>284</v>
      </c>
      <c r="B474" s="42">
        <v>1239</v>
      </c>
      <c r="C474" s="67"/>
      <c r="D474" s="98">
        <v>34549.35</v>
      </c>
      <c r="E474" s="98">
        <v>33914.59</v>
      </c>
      <c r="F474" s="103">
        <f t="shared" si="7"/>
        <v>98.16274401689178</v>
      </c>
    </row>
    <row r="475" spans="1:6" ht="12.75">
      <c r="A475" s="12" t="s">
        <v>255</v>
      </c>
      <c r="B475" s="42">
        <v>1300</v>
      </c>
      <c r="C475" s="67">
        <v>16000</v>
      </c>
      <c r="D475" s="98">
        <v>107315.56000000001</v>
      </c>
      <c r="E475" s="98">
        <v>104347.53</v>
      </c>
      <c r="F475" s="103">
        <f t="shared" si="7"/>
        <v>97.23429668540143</v>
      </c>
    </row>
    <row r="476" spans="1:6" ht="12.75">
      <c r="A476" s="11" t="s">
        <v>278</v>
      </c>
      <c r="B476" s="45">
        <v>1110</v>
      </c>
      <c r="C476" s="95">
        <v>30000</v>
      </c>
      <c r="D476" s="99">
        <v>46079.54</v>
      </c>
      <c r="E476" s="99">
        <v>45808</v>
      </c>
      <c r="F476" s="110">
        <f t="shared" si="7"/>
        <v>99.41071460348779</v>
      </c>
    </row>
    <row r="477" spans="1:6" ht="12.75">
      <c r="A477" s="5" t="s">
        <v>123</v>
      </c>
      <c r="B477" s="46"/>
      <c r="C477" s="66">
        <f>C478</f>
        <v>1</v>
      </c>
      <c r="D477" s="66">
        <f>D478</f>
        <v>2348.5</v>
      </c>
      <c r="E477" s="66">
        <f>E478</f>
        <v>2.7</v>
      </c>
      <c r="F477" s="105">
        <f t="shared" si="7"/>
        <v>0.11496700021290185</v>
      </c>
    </row>
    <row r="478" spans="1:6" ht="12.75">
      <c r="A478" s="14" t="s">
        <v>35</v>
      </c>
      <c r="B478" s="46"/>
      <c r="C478" s="70">
        <f>C480</f>
        <v>1</v>
      </c>
      <c r="D478" s="70">
        <f>D480</f>
        <v>2348.5</v>
      </c>
      <c r="E478" s="70">
        <f>E480</f>
        <v>2.7</v>
      </c>
      <c r="F478" s="109">
        <f t="shared" si="7"/>
        <v>0.11496700021290185</v>
      </c>
    </row>
    <row r="479" spans="1:6" ht="12.75">
      <c r="A479" s="10" t="s">
        <v>13</v>
      </c>
      <c r="B479" s="42"/>
      <c r="C479" s="67"/>
      <c r="D479" s="98"/>
      <c r="E479" s="98"/>
      <c r="F479" s="103"/>
    </row>
    <row r="480" spans="1:6" ht="12.75">
      <c r="A480" s="78" t="s">
        <v>37</v>
      </c>
      <c r="B480" s="79"/>
      <c r="C480" s="86">
        <v>1</v>
      </c>
      <c r="D480" s="99">
        <v>2348.5</v>
      </c>
      <c r="E480" s="99">
        <v>2.7</v>
      </c>
      <c r="F480" s="110">
        <f t="shared" si="7"/>
        <v>0.11496700021290185</v>
      </c>
    </row>
    <row r="481" spans="1:6" ht="12.75">
      <c r="A481" s="5" t="s">
        <v>82</v>
      </c>
      <c r="B481" s="46"/>
      <c r="C481" s="66">
        <f>C483+C484</f>
        <v>671652</v>
      </c>
      <c r="D481" s="66">
        <f>D483+D484</f>
        <v>928457.2100000001</v>
      </c>
      <c r="E481" s="66">
        <f>E483+E484</f>
        <v>513276.41</v>
      </c>
      <c r="F481" s="105">
        <f t="shared" si="7"/>
        <v>55.282721106770225</v>
      </c>
    </row>
    <row r="482" spans="1:6" ht="12.75">
      <c r="A482" s="7" t="s">
        <v>13</v>
      </c>
      <c r="B482" s="42"/>
      <c r="C482" s="66"/>
      <c r="D482" s="66"/>
      <c r="E482" s="66"/>
      <c r="F482" s="103"/>
    </row>
    <row r="483" spans="1:6" ht="12.75">
      <c r="A483" s="5" t="s">
        <v>35</v>
      </c>
      <c r="B483" s="46"/>
      <c r="C483" s="93">
        <f>C490+C492+C497+C499+C504+C506+C507+C511+C513+C523+C525+C529</f>
        <v>42850.65</v>
      </c>
      <c r="D483" s="93">
        <f>D490+D492+D497+D499+D504+D506+D507+D511+D513+D523+D525+D529</f>
        <v>57960.229999999996</v>
      </c>
      <c r="E483" s="93">
        <f>E490+E492+E497+E499+E504+E506+E507+E511+E513+E523+E525+E529</f>
        <v>24359.159999999996</v>
      </c>
      <c r="F483" s="109">
        <f t="shared" si="7"/>
        <v>42.02736945660843</v>
      </c>
    </row>
    <row r="484" spans="1:6" ht="12.75">
      <c r="A484" s="5" t="s">
        <v>39</v>
      </c>
      <c r="B484" s="46"/>
      <c r="C484" s="93">
        <f>C487+C488+C489+C493+C494+C496+C498+C500+C502+C503+C505+C508+C510+C512+C514+C516+C517+C519+C520+C522+C524+C526+C528</f>
        <v>628801.35</v>
      </c>
      <c r="D484" s="93">
        <f>D487+D488+D489+D493+D494+D496+D498+D500+D502+D503+D505+D508+D510+D512+D514+D516+D517+D519+D520+D522+D524+D526+D528</f>
        <v>870496.9800000001</v>
      </c>
      <c r="E484" s="93">
        <f>E487+E488+E489+E493+E494+E496+E498+E500+E502+E503+E505+E508+E510+E512+E514+E516+E517+E519+E520+E522+E524+E526+E528</f>
        <v>488917.25</v>
      </c>
      <c r="F484" s="109">
        <f t="shared" si="7"/>
        <v>56.16530111339386</v>
      </c>
    </row>
    <row r="485" spans="1:6" ht="12.75">
      <c r="A485" s="6" t="s">
        <v>83</v>
      </c>
      <c r="B485" s="42"/>
      <c r="C485" s="66"/>
      <c r="D485" s="96"/>
      <c r="E485" s="96"/>
      <c r="F485" s="103"/>
    </row>
    <row r="486" spans="1:6" ht="12.75">
      <c r="A486" s="7" t="s">
        <v>87</v>
      </c>
      <c r="B486" s="42">
        <v>10</v>
      </c>
      <c r="C486" s="67">
        <v>155000</v>
      </c>
      <c r="D486" s="67">
        <v>181317.58000000002</v>
      </c>
      <c r="E486" s="67">
        <f>SUM(E487:E490)</f>
        <v>163295.71</v>
      </c>
      <c r="F486" s="103">
        <f t="shared" si="7"/>
        <v>90.06060526508239</v>
      </c>
    </row>
    <row r="487" spans="1:6" ht="12.75" hidden="1">
      <c r="A487" s="7" t="s">
        <v>88</v>
      </c>
      <c r="B487" s="42"/>
      <c r="C487" s="67"/>
      <c r="D487" s="96">
        <v>0</v>
      </c>
      <c r="E487" s="96"/>
      <c r="F487" s="103"/>
    </row>
    <row r="488" spans="1:6" ht="12.75">
      <c r="A488" s="43" t="s">
        <v>85</v>
      </c>
      <c r="B488" s="42"/>
      <c r="C488" s="67">
        <v>140000</v>
      </c>
      <c r="D488" s="98">
        <v>175656.01</v>
      </c>
      <c r="E488" s="98">
        <v>161400.86</v>
      </c>
      <c r="F488" s="103">
        <f t="shared" si="7"/>
        <v>91.88462153956472</v>
      </c>
    </row>
    <row r="489" spans="1:6" ht="12.75">
      <c r="A489" s="7" t="s">
        <v>86</v>
      </c>
      <c r="B489" s="42"/>
      <c r="C489" s="67"/>
      <c r="D489" s="98">
        <v>2146.62</v>
      </c>
      <c r="E489" s="98">
        <v>0</v>
      </c>
      <c r="F489" s="103">
        <f t="shared" si="7"/>
        <v>0</v>
      </c>
    </row>
    <row r="490" spans="1:6" ht="12.75">
      <c r="A490" s="8" t="s">
        <v>115</v>
      </c>
      <c r="B490" s="42"/>
      <c r="C490" s="67">
        <v>15000</v>
      </c>
      <c r="D490" s="98">
        <v>3514.9500000000007</v>
      </c>
      <c r="E490" s="98">
        <v>1894.85</v>
      </c>
      <c r="F490" s="103">
        <f t="shared" si="7"/>
        <v>53.90830595029799</v>
      </c>
    </row>
    <row r="491" spans="1:6" ht="12.75">
      <c r="A491" s="7" t="s">
        <v>90</v>
      </c>
      <c r="B491" s="42">
        <v>12</v>
      </c>
      <c r="C491" s="67">
        <v>46500</v>
      </c>
      <c r="D491" s="92">
        <v>11275.43</v>
      </c>
      <c r="E491" s="92">
        <f>E492+E493+E494</f>
        <v>2789.86</v>
      </c>
      <c r="F491" s="103">
        <f t="shared" si="7"/>
        <v>24.742825772498257</v>
      </c>
    </row>
    <row r="492" spans="1:6" ht="12.75">
      <c r="A492" s="7" t="s">
        <v>91</v>
      </c>
      <c r="B492" s="42"/>
      <c r="C492" s="67">
        <v>3249.65</v>
      </c>
      <c r="D492" s="98">
        <v>3489.5800000000004</v>
      </c>
      <c r="E492" s="98">
        <v>757.11</v>
      </c>
      <c r="F492" s="103">
        <f t="shared" si="7"/>
        <v>21.696307291995023</v>
      </c>
    </row>
    <row r="493" spans="1:6" ht="12.75">
      <c r="A493" s="7" t="s">
        <v>89</v>
      </c>
      <c r="B493" s="42"/>
      <c r="C493" s="67">
        <v>41500</v>
      </c>
      <c r="D493" s="98">
        <v>6645.1500000000015</v>
      </c>
      <c r="E493" s="98">
        <v>2032.75</v>
      </c>
      <c r="F493" s="103">
        <f t="shared" si="7"/>
        <v>30.589979157731573</v>
      </c>
    </row>
    <row r="494" spans="1:6" ht="12.75" customHeight="1">
      <c r="A494" s="7" t="s">
        <v>86</v>
      </c>
      <c r="B494" s="42"/>
      <c r="C494" s="67">
        <v>1750.35</v>
      </c>
      <c r="D494" s="98">
        <v>1140.6999999999998</v>
      </c>
      <c r="E494" s="98">
        <v>0</v>
      </c>
      <c r="F494" s="103">
        <f t="shared" si="7"/>
        <v>0</v>
      </c>
    </row>
    <row r="495" spans="1:6" ht="12.75">
      <c r="A495" s="7" t="s">
        <v>92</v>
      </c>
      <c r="B495" s="42">
        <v>14</v>
      </c>
      <c r="C495" s="67">
        <v>100000</v>
      </c>
      <c r="D495" s="92">
        <v>219134.05</v>
      </c>
      <c r="E495" s="92">
        <f>SUM(E496:E500)</f>
        <v>148835.79</v>
      </c>
      <c r="F495" s="103">
        <f t="shared" si="7"/>
        <v>67.91997409804638</v>
      </c>
    </row>
    <row r="496" spans="1:6" ht="12.75">
      <c r="A496" s="7" t="s">
        <v>93</v>
      </c>
      <c r="B496" s="42"/>
      <c r="C496" s="67">
        <v>64700</v>
      </c>
      <c r="D496" s="98">
        <v>126989.36</v>
      </c>
      <c r="E496" s="98">
        <v>96308.84</v>
      </c>
      <c r="F496" s="103">
        <f t="shared" si="7"/>
        <v>75.84008613005058</v>
      </c>
    </row>
    <row r="497" spans="1:6" ht="12.75">
      <c r="A497" s="7" t="s">
        <v>94</v>
      </c>
      <c r="B497" s="42"/>
      <c r="C497" s="67">
        <v>15300</v>
      </c>
      <c r="D497" s="98">
        <v>23802.26</v>
      </c>
      <c r="E497" s="98">
        <v>15135.08</v>
      </c>
      <c r="F497" s="103">
        <f t="shared" si="7"/>
        <v>63.58673504112635</v>
      </c>
    </row>
    <row r="498" spans="1:6" ht="13.5" customHeight="1">
      <c r="A498" s="7" t="s">
        <v>95</v>
      </c>
      <c r="B498" s="42"/>
      <c r="C498" s="67">
        <v>11000</v>
      </c>
      <c r="D498" s="98">
        <v>60988.880000000005</v>
      </c>
      <c r="E498" s="98">
        <v>32520.34</v>
      </c>
      <c r="F498" s="103">
        <f t="shared" si="7"/>
        <v>53.321753080233634</v>
      </c>
    </row>
    <row r="499" spans="1:6" ht="13.5" customHeight="1">
      <c r="A499" s="8" t="s">
        <v>115</v>
      </c>
      <c r="B499" s="42"/>
      <c r="C499" s="67">
        <v>9000</v>
      </c>
      <c r="D499" s="98">
        <v>7353.549999999999</v>
      </c>
      <c r="E499" s="98">
        <v>4871.53</v>
      </c>
      <c r="F499" s="103">
        <f t="shared" si="7"/>
        <v>66.24732272167864</v>
      </c>
    </row>
    <row r="500" spans="1:6" ht="12.75" hidden="1">
      <c r="A500" s="7" t="s">
        <v>96</v>
      </c>
      <c r="B500" s="42"/>
      <c r="C500" s="67">
        <v>0</v>
      </c>
      <c r="D500" s="98">
        <v>0</v>
      </c>
      <c r="E500" s="98"/>
      <c r="F500" s="103"/>
    </row>
    <row r="501" spans="1:6" ht="12.75">
      <c r="A501" s="7" t="s">
        <v>97</v>
      </c>
      <c r="B501" s="42">
        <v>15</v>
      </c>
      <c r="C501" s="67">
        <v>250000</v>
      </c>
      <c r="D501" s="92">
        <v>379239.67000000004</v>
      </c>
      <c r="E501" s="92">
        <f>SUM(E502:E508)</f>
        <v>129228.18000000002</v>
      </c>
      <c r="F501" s="103">
        <f t="shared" si="7"/>
        <v>34.07559657458831</v>
      </c>
    </row>
    <row r="502" spans="1:6" ht="12.75">
      <c r="A502" s="7" t="s">
        <v>98</v>
      </c>
      <c r="B502" s="42"/>
      <c r="C502" s="67">
        <v>218384.89</v>
      </c>
      <c r="D502" s="98">
        <v>322702.02</v>
      </c>
      <c r="E502" s="98">
        <v>115154.07</v>
      </c>
      <c r="F502" s="103">
        <f t="shared" si="7"/>
        <v>35.684335040728904</v>
      </c>
    </row>
    <row r="503" spans="1:6" ht="12.75" hidden="1">
      <c r="A503" s="7" t="s">
        <v>99</v>
      </c>
      <c r="B503" s="42"/>
      <c r="C503" s="67"/>
      <c r="D503" s="98">
        <v>0</v>
      </c>
      <c r="E503" s="98"/>
      <c r="F503" s="103"/>
    </row>
    <row r="504" spans="1:6" ht="12.75" hidden="1">
      <c r="A504" s="7" t="s">
        <v>100</v>
      </c>
      <c r="B504" s="42"/>
      <c r="C504" s="67"/>
      <c r="D504" s="98">
        <v>0</v>
      </c>
      <c r="E504" s="98"/>
      <c r="F504" s="103"/>
    </row>
    <row r="505" spans="1:6" ht="12.75">
      <c r="A505" s="7" t="s">
        <v>101</v>
      </c>
      <c r="B505" s="42"/>
      <c r="C505" s="67">
        <v>28865.11</v>
      </c>
      <c r="D505" s="98">
        <v>35223.020000000004</v>
      </c>
      <c r="E505" s="98">
        <v>12831.82</v>
      </c>
      <c r="F505" s="103">
        <f t="shared" si="7"/>
        <v>36.43020956181497</v>
      </c>
    </row>
    <row r="506" spans="1:6" ht="12.75">
      <c r="A506" s="7" t="s">
        <v>102</v>
      </c>
      <c r="B506" s="42"/>
      <c r="C506" s="67">
        <v>200</v>
      </c>
      <c r="D506" s="98">
        <v>1163.84</v>
      </c>
      <c r="E506" s="98">
        <v>1116.1</v>
      </c>
      <c r="F506" s="103">
        <f t="shared" si="7"/>
        <v>95.89806158922188</v>
      </c>
    </row>
    <row r="507" spans="1:6" ht="12.75">
      <c r="A507" s="7" t="s">
        <v>103</v>
      </c>
      <c r="B507" s="42"/>
      <c r="C507" s="67">
        <v>0</v>
      </c>
      <c r="D507" s="98">
        <v>12104.05</v>
      </c>
      <c r="E507" s="98">
        <v>126.19</v>
      </c>
      <c r="F507" s="103">
        <f t="shared" si="7"/>
        <v>1.0425436114358417</v>
      </c>
    </row>
    <row r="508" spans="1:6" ht="12.75">
      <c r="A508" s="7" t="s">
        <v>96</v>
      </c>
      <c r="B508" s="42"/>
      <c r="C508" s="67">
        <v>2550</v>
      </c>
      <c r="D508" s="98">
        <v>8046.740000000002</v>
      </c>
      <c r="E508" s="98">
        <v>0</v>
      </c>
      <c r="F508" s="103">
        <f t="shared" si="7"/>
        <v>0</v>
      </c>
    </row>
    <row r="509" spans="1:6" ht="12.75">
      <c r="A509" s="7" t="s">
        <v>104</v>
      </c>
      <c r="B509" s="42">
        <v>16</v>
      </c>
      <c r="C509" s="67">
        <v>5000</v>
      </c>
      <c r="D509" s="92">
        <v>37692.310000000005</v>
      </c>
      <c r="E509" s="92">
        <f>SUM(E510:E514)</f>
        <v>23549.829999999998</v>
      </c>
      <c r="F509" s="103">
        <f t="shared" si="7"/>
        <v>62.47913699107323</v>
      </c>
    </row>
    <row r="510" spans="1:6" ht="12.75">
      <c r="A510" s="7" t="s">
        <v>93</v>
      </c>
      <c r="B510" s="42"/>
      <c r="C510" s="67">
        <v>3201</v>
      </c>
      <c r="D510" s="98">
        <v>5669</v>
      </c>
      <c r="E510" s="98">
        <v>3538.37</v>
      </c>
      <c r="F510" s="103">
        <f aca="true" t="shared" si="8" ref="F510:F543">E510/D510*100</f>
        <v>62.41612277297583</v>
      </c>
    </row>
    <row r="511" spans="1:6" ht="12.75">
      <c r="A511" s="7" t="s">
        <v>94</v>
      </c>
      <c r="B511" s="42"/>
      <c r="C511" s="67">
        <v>99</v>
      </c>
      <c r="D511" s="98">
        <v>1376</v>
      </c>
      <c r="E511" s="98">
        <v>296</v>
      </c>
      <c r="F511" s="103">
        <f t="shared" si="8"/>
        <v>21.511627906976745</v>
      </c>
    </row>
    <row r="512" spans="1:6" ht="12.75">
      <c r="A512" s="7" t="s">
        <v>95</v>
      </c>
      <c r="B512" s="42"/>
      <c r="C512" s="67">
        <v>1500</v>
      </c>
      <c r="D512" s="98">
        <v>30620.410000000003</v>
      </c>
      <c r="E512" s="98">
        <v>19715.46</v>
      </c>
      <c r="F512" s="103">
        <f t="shared" si="8"/>
        <v>64.38666236017086</v>
      </c>
    </row>
    <row r="513" spans="1:6" ht="12.75" hidden="1">
      <c r="A513" s="7" t="s">
        <v>103</v>
      </c>
      <c r="B513" s="42"/>
      <c r="C513" s="67">
        <v>0</v>
      </c>
      <c r="D513" s="98">
        <v>0</v>
      </c>
      <c r="E513" s="98"/>
      <c r="F513" s="103"/>
    </row>
    <row r="514" spans="1:6" ht="12.75">
      <c r="A514" s="7" t="s">
        <v>96</v>
      </c>
      <c r="B514" s="42"/>
      <c r="C514" s="67">
        <v>200</v>
      </c>
      <c r="D514" s="98">
        <v>26.899999999999977</v>
      </c>
      <c r="E514" s="98">
        <v>0</v>
      </c>
      <c r="F514" s="103">
        <f t="shared" si="8"/>
        <v>0</v>
      </c>
    </row>
    <row r="515" spans="1:6" ht="12.75">
      <c r="A515" s="7" t="s">
        <v>84</v>
      </c>
      <c r="B515" s="42">
        <v>18</v>
      </c>
      <c r="C515" s="67">
        <v>1650</v>
      </c>
      <c r="D515" s="92">
        <v>1822.18</v>
      </c>
      <c r="E515" s="92">
        <f>E516+E517</f>
        <v>673.22</v>
      </c>
      <c r="F515" s="103">
        <f t="shared" si="8"/>
        <v>36.94585606251852</v>
      </c>
    </row>
    <row r="516" spans="1:6" ht="12.75">
      <c r="A516" s="7" t="s">
        <v>85</v>
      </c>
      <c r="B516" s="42"/>
      <c r="C516" s="67">
        <v>1650</v>
      </c>
      <c r="D516" s="98">
        <v>1822.18</v>
      </c>
      <c r="E516" s="98">
        <v>673.22</v>
      </c>
      <c r="F516" s="103">
        <f t="shared" si="8"/>
        <v>36.94585606251852</v>
      </c>
    </row>
    <row r="517" spans="1:6" ht="12.75" hidden="1">
      <c r="A517" s="7" t="s">
        <v>86</v>
      </c>
      <c r="B517" s="42"/>
      <c r="C517" s="67">
        <v>0</v>
      </c>
      <c r="D517" s="98"/>
      <c r="E517" s="98"/>
      <c r="F517" s="103"/>
    </row>
    <row r="518" spans="1:6" ht="12.75">
      <c r="A518" s="43" t="s">
        <v>222</v>
      </c>
      <c r="B518" s="42">
        <v>19</v>
      </c>
      <c r="C518" s="67">
        <v>5000</v>
      </c>
      <c r="D518" s="92">
        <v>30902.079999999998</v>
      </c>
      <c r="E518" s="92">
        <f>E519+E520</f>
        <v>23467.25</v>
      </c>
      <c r="F518" s="103">
        <f t="shared" si="8"/>
        <v>75.94068101564685</v>
      </c>
    </row>
    <row r="519" spans="1:6" ht="12.75">
      <c r="A519" s="7" t="s">
        <v>85</v>
      </c>
      <c r="B519" s="42"/>
      <c r="C519" s="67">
        <v>5000</v>
      </c>
      <c r="D519" s="98">
        <v>30312.309999999998</v>
      </c>
      <c r="E519" s="98">
        <v>23467.25</v>
      </c>
      <c r="F519" s="103">
        <f t="shared" si="8"/>
        <v>77.41821721934092</v>
      </c>
    </row>
    <row r="520" spans="1:6" ht="12.75">
      <c r="A520" s="7" t="s">
        <v>86</v>
      </c>
      <c r="B520" s="42"/>
      <c r="C520" s="67"/>
      <c r="D520" s="98">
        <v>589.77</v>
      </c>
      <c r="E520" s="98">
        <v>0</v>
      </c>
      <c r="F520" s="103">
        <f t="shared" si="8"/>
        <v>0</v>
      </c>
    </row>
    <row r="521" spans="1:6" ht="12.75">
      <c r="A521" s="7" t="s">
        <v>105</v>
      </c>
      <c r="B521" s="42">
        <v>28</v>
      </c>
      <c r="C521" s="67">
        <v>108500</v>
      </c>
      <c r="D521" s="92">
        <v>60909.81999999999</v>
      </c>
      <c r="E521" s="92">
        <f>SUM(E522:E526)</f>
        <v>21410.27</v>
      </c>
      <c r="F521" s="103">
        <f t="shared" si="8"/>
        <v>35.15076879228998</v>
      </c>
    </row>
    <row r="522" spans="1:6" ht="12.75">
      <c r="A522" s="7" t="s">
        <v>93</v>
      </c>
      <c r="B522" s="42"/>
      <c r="C522" s="67">
        <v>2300</v>
      </c>
      <c r="D522" s="98">
        <v>11818.41</v>
      </c>
      <c r="E522" s="98">
        <v>5423.7</v>
      </c>
      <c r="F522" s="103">
        <f t="shared" si="8"/>
        <v>45.89196008600142</v>
      </c>
    </row>
    <row r="523" spans="1:6" ht="12.75">
      <c r="A523" s="7" t="s">
        <v>94</v>
      </c>
      <c r="B523" s="42"/>
      <c r="C523" s="67">
        <v>0</v>
      </c>
      <c r="D523" s="98">
        <v>136</v>
      </c>
      <c r="E523" s="98">
        <v>136</v>
      </c>
      <c r="F523" s="103">
        <f t="shared" si="8"/>
        <v>100</v>
      </c>
    </row>
    <row r="524" spans="1:6" ht="12.75">
      <c r="A524" s="7" t="s">
        <v>106</v>
      </c>
      <c r="B524" s="42"/>
      <c r="C524" s="67">
        <v>106200</v>
      </c>
      <c r="D524" s="98">
        <v>48955.40999999999</v>
      </c>
      <c r="E524" s="98">
        <v>15850.57</v>
      </c>
      <c r="F524" s="103">
        <f t="shared" si="8"/>
        <v>32.37756562553557</v>
      </c>
    </row>
    <row r="525" spans="1:6" ht="12.75" hidden="1">
      <c r="A525" s="7" t="s">
        <v>103</v>
      </c>
      <c r="B525" s="42"/>
      <c r="C525" s="67"/>
      <c r="D525" s="98">
        <v>0</v>
      </c>
      <c r="E525" s="98"/>
      <c r="F525" s="103"/>
    </row>
    <row r="526" spans="1:6" ht="12.75" hidden="1">
      <c r="A526" s="7" t="s">
        <v>96</v>
      </c>
      <c r="B526" s="42"/>
      <c r="C526" s="67">
        <v>0</v>
      </c>
      <c r="D526" s="98">
        <v>0</v>
      </c>
      <c r="E526" s="98"/>
      <c r="F526" s="103"/>
    </row>
    <row r="527" spans="1:6" ht="12.75">
      <c r="A527" s="8" t="s">
        <v>107</v>
      </c>
      <c r="B527" s="42"/>
      <c r="C527" s="67">
        <v>2</v>
      </c>
      <c r="D527" s="92">
        <v>6164.09</v>
      </c>
      <c r="E527" s="92">
        <f>E528+E529</f>
        <v>26.3</v>
      </c>
      <c r="F527" s="103">
        <f t="shared" si="8"/>
        <v>0.42666476316861046</v>
      </c>
    </row>
    <row r="528" spans="1:6" ht="12.75">
      <c r="A528" s="8" t="s">
        <v>205</v>
      </c>
      <c r="B528" s="42"/>
      <c r="C528" s="67"/>
      <c r="D528" s="98">
        <v>1144.0900000000001</v>
      </c>
      <c r="E528" s="98">
        <v>0</v>
      </c>
      <c r="F528" s="103">
        <f t="shared" si="8"/>
        <v>0</v>
      </c>
    </row>
    <row r="529" spans="1:6" ht="12.75">
      <c r="A529" s="11" t="s">
        <v>246</v>
      </c>
      <c r="B529" s="45"/>
      <c r="C529" s="86">
        <v>2</v>
      </c>
      <c r="D529" s="99">
        <v>5020</v>
      </c>
      <c r="E529" s="99">
        <v>26.3</v>
      </c>
      <c r="F529" s="110">
        <f t="shared" si="8"/>
        <v>0.5239043824701195</v>
      </c>
    </row>
    <row r="530" spans="1:6" ht="13.5" thickBot="1">
      <c r="A530" s="123" t="s">
        <v>108</v>
      </c>
      <c r="B530" s="124"/>
      <c r="C530" s="125">
        <v>8581.04</v>
      </c>
      <c r="D530" s="126">
        <v>12507.670000000002</v>
      </c>
      <c r="E530" s="126">
        <v>8267.16</v>
      </c>
      <c r="F530" s="111">
        <f t="shared" si="8"/>
        <v>66.09672305073606</v>
      </c>
    </row>
    <row r="531" spans="1:6" ht="15.75" thickBot="1">
      <c r="A531" s="21" t="s">
        <v>109</v>
      </c>
      <c r="B531" s="49"/>
      <c r="C531" s="73">
        <f>C81+C101+C112+C130+C142+C172+C218+C246+C271+C278+C301+C324+C382+C415+C438+C445+C452+C477+C481+C530</f>
        <v>5413094.040000001</v>
      </c>
      <c r="D531" s="73">
        <f>D81+D101+D112+D130+D142+D172+D218+D246+D271+D278+D301+D324+D382+D415+D438+D445+D452+D477+D481+D530</f>
        <v>20144091.470000003</v>
      </c>
      <c r="E531" s="73">
        <f>E81+E101+E112+E130+E142+E172+E218+E246+E271+E278+E301+E324+E382+E415+E438+E445+E452+E477+E481+E530</f>
        <v>17833236.909999993</v>
      </c>
      <c r="F531" s="113">
        <f t="shared" si="8"/>
        <v>88.52837536286262</v>
      </c>
    </row>
    <row r="532" spans="1:6" ht="13.5" thickBot="1">
      <c r="A532" s="22" t="s">
        <v>110</v>
      </c>
      <c r="B532" s="49"/>
      <c r="C532" s="74">
        <v>-8581.04</v>
      </c>
      <c r="D532" s="74">
        <v>-8955.480000000001</v>
      </c>
      <c r="E532" s="74">
        <v>-8868.78</v>
      </c>
      <c r="F532" s="112">
        <f t="shared" si="8"/>
        <v>99.03187768829811</v>
      </c>
    </row>
    <row r="533" spans="1:6" ht="16.5" thickBot="1">
      <c r="A533" s="23" t="s">
        <v>111</v>
      </c>
      <c r="B533" s="49"/>
      <c r="C533" s="88">
        <f>C531+C532</f>
        <v>5404513.000000001</v>
      </c>
      <c r="D533" s="88">
        <f>D531+D532</f>
        <v>20135135.990000002</v>
      </c>
      <c r="E533" s="88">
        <f>E531+E532</f>
        <v>17824368.12999999</v>
      </c>
      <c r="F533" s="113">
        <f t="shared" si="8"/>
        <v>88.52370373287948</v>
      </c>
    </row>
    <row r="534" spans="1:6" ht="15.75">
      <c r="A534" s="24" t="s">
        <v>13</v>
      </c>
      <c r="B534" s="50"/>
      <c r="C534" s="75"/>
      <c r="D534" s="75"/>
      <c r="E534" s="75"/>
      <c r="F534" s="103"/>
    </row>
    <row r="535" spans="1:6" ht="15.75">
      <c r="A535" s="25" t="s">
        <v>195</v>
      </c>
      <c r="B535" s="51"/>
      <c r="C535" s="76">
        <f>C82+C102+C113+C131+C143+C173+C219+C247+C272+C279+C302+C325+C383+C416+C439+C446+C453+C478+C483</f>
        <v>3910350.06</v>
      </c>
      <c r="D535" s="76">
        <f>D82+D102+D113+D131+D143+D173+D219+D247+D272+D279+D302+D325+D383+D416+D439+D446+D453+D478+D483+D530+D532</f>
        <v>14923509.819999998</v>
      </c>
      <c r="E535" s="76">
        <f>E82+E102+E113+E131+E143+E173+E219+E247+E272+E279+E302+E325+E383+E416+E439+E446+E453+E478+E483+E530+E532</f>
        <v>14310693.119999997</v>
      </c>
      <c r="F535" s="109">
        <f t="shared" si="8"/>
        <v>95.89361546049493</v>
      </c>
    </row>
    <row r="536" spans="1:6" ht="16.5" thickBot="1">
      <c r="A536" s="13" t="s">
        <v>196</v>
      </c>
      <c r="B536" s="52"/>
      <c r="C536" s="77">
        <f>C91+C109+C125+C136+C163+C208+C237+C263+C275+C293+C320+C349+C410+C431+C442+C467+C484</f>
        <v>1494162.94</v>
      </c>
      <c r="D536" s="77">
        <f>D91+D109+D125+D136+D163+D208+D237+D263+D275+D293+D320+D349+D410+D431+D442+D467+D484</f>
        <v>5211626.170000001</v>
      </c>
      <c r="E536" s="77">
        <f>E91+E109+E125+E136+E163+E208+E237+E263+E275+E293+E320+E349+E410+E431+E442+E467+E484</f>
        <v>3513675.0100000002</v>
      </c>
      <c r="F536" s="114">
        <f t="shared" si="8"/>
        <v>67.41993564745646</v>
      </c>
    </row>
    <row r="537" spans="1:6" ht="16.5" thickBot="1">
      <c r="A537" s="25" t="s">
        <v>189</v>
      </c>
      <c r="B537" s="51"/>
      <c r="C537" s="73">
        <f>C79-C533</f>
        <v>-400000.00000000093</v>
      </c>
      <c r="D537" s="73">
        <f>D79-D533</f>
        <v>-3508039.8500000015</v>
      </c>
      <c r="E537" s="73">
        <f>E79-E533</f>
        <v>-1103911.9199999906</v>
      </c>
      <c r="F537" s="113">
        <f t="shared" si="8"/>
        <v>31.468055301594994</v>
      </c>
    </row>
    <row r="538" spans="1:6" ht="15.75">
      <c r="A538" s="24" t="s">
        <v>197</v>
      </c>
      <c r="B538" s="50"/>
      <c r="C538" s="89">
        <f>SUM(C540:C543)</f>
        <v>400000</v>
      </c>
      <c r="D538" s="89">
        <f>SUM(D540:D543)</f>
        <v>3508039.8500000006</v>
      </c>
      <c r="E538" s="89">
        <f>SUM(E540:E543)</f>
        <v>1103911.92</v>
      </c>
      <c r="F538" s="115">
        <f t="shared" si="8"/>
        <v>31.46805530159527</v>
      </c>
    </row>
    <row r="539" spans="1:6" ht="12.75" customHeight="1">
      <c r="A539" s="26" t="s">
        <v>13</v>
      </c>
      <c r="B539" s="53"/>
      <c r="C539" s="90"/>
      <c r="D539" s="96"/>
      <c r="E539" s="96"/>
      <c r="F539" s="103"/>
    </row>
    <row r="540" spans="1:6" ht="12.75">
      <c r="A540" s="26" t="s">
        <v>112</v>
      </c>
      <c r="B540" s="53"/>
      <c r="C540" s="91">
        <v>400000</v>
      </c>
      <c r="D540" s="98">
        <v>900000</v>
      </c>
      <c r="E540" s="98">
        <v>630606.02</v>
      </c>
      <c r="F540" s="103">
        <f t="shared" si="8"/>
        <v>70.06733555555556</v>
      </c>
    </row>
    <row r="541" spans="1:6" ht="12.75" hidden="1">
      <c r="A541" s="27" t="s">
        <v>119</v>
      </c>
      <c r="B541" s="53"/>
      <c r="C541" s="91"/>
      <c r="D541" s="98">
        <v>0</v>
      </c>
      <c r="E541" s="98"/>
      <c r="F541" s="103"/>
    </row>
    <row r="542" spans="1:6" ht="12.75">
      <c r="A542" s="27" t="s">
        <v>113</v>
      </c>
      <c r="B542" s="53"/>
      <c r="C542" s="91"/>
      <c r="D542" s="98">
        <v>2604487.6600000006</v>
      </c>
      <c r="E542" s="98">
        <v>473305.9</v>
      </c>
      <c r="F542" s="103">
        <f t="shared" si="8"/>
        <v>18.172706566019972</v>
      </c>
    </row>
    <row r="543" spans="1:6" ht="13.5" thickBot="1">
      <c r="A543" s="30" t="s">
        <v>129</v>
      </c>
      <c r="B543" s="54"/>
      <c r="C543" s="94"/>
      <c r="D543" s="100">
        <v>3552.19</v>
      </c>
      <c r="E543" s="100">
        <v>0</v>
      </c>
      <c r="F543" s="104">
        <f t="shared" si="8"/>
        <v>0</v>
      </c>
    </row>
    <row r="544" spans="2:5" ht="12.75" hidden="1">
      <c r="B544" s="55"/>
      <c r="C544" s="56">
        <f>C79+C538-C533</f>
        <v>0</v>
      </c>
      <c r="D544" s="57">
        <f>D79+D538-D533</f>
        <v>0</v>
      </c>
      <c r="E544" s="57">
        <f>E79+E538-E533</f>
        <v>0</v>
      </c>
    </row>
    <row r="545" ht="12.75">
      <c r="B545" s="55"/>
    </row>
    <row r="546" spans="2:5" ht="12.75">
      <c r="B546" s="55"/>
      <c r="C546" s="57"/>
      <c r="D546" s="57"/>
      <c r="E546" s="57"/>
    </row>
    <row r="547" ht="12.75">
      <c r="B547" s="55"/>
    </row>
    <row r="548" ht="12.75">
      <c r="B548" s="55"/>
    </row>
    <row r="549" ht="12.75">
      <c r="B549" s="55"/>
    </row>
    <row r="550" ht="12.75">
      <c r="B550" s="55"/>
    </row>
    <row r="551" ht="12.75">
      <c r="B551" s="55"/>
    </row>
    <row r="552" ht="12.75">
      <c r="B552" s="55"/>
    </row>
    <row r="553" ht="12.75">
      <c r="B553" s="55"/>
    </row>
    <row r="554" ht="12.75">
      <c r="B554" s="55"/>
    </row>
    <row r="555" ht="12.75">
      <c r="B555" s="55"/>
    </row>
    <row r="556" ht="12.75">
      <c r="B556" s="55"/>
    </row>
    <row r="557" ht="12.75">
      <c r="B557" s="55"/>
    </row>
    <row r="558" ht="12.75">
      <c r="B558" s="55"/>
    </row>
    <row r="559" ht="12.75">
      <c r="B559" s="55"/>
    </row>
    <row r="560" ht="12.75">
      <c r="B560" s="55"/>
    </row>
    <row r="561" ht="12.75">
      <c r="B561" s="55"/>
    </row>
    <row r="562" ht="12.75">
      <c r="B562" s="55"/>
    </row>
    <row r="563" ht="12.75">
      <c r="B563" s="55"/>
    </row>
  </sheetData>
  <sheetProtection/>
  <mergeCells count="5">
    <mergeCell ref="F7:F8"/>
    <mergeCell ref="A4:F4"/>
    <mergeCell ref="A5:F5"/>
    <mergeCell ref="A7:A8"/>
    <mergeCell ref="A3:F3"/>
  </mergeCells>
  <printOptions horizontalCentered="1"/>
  <pageMargins left="0" right="0" top="0.7086614173228347" bottom="0.3937007874015748" header="0.5118110236220472" footer="0.15748031496062992"/>
  <pageSetup horizontalDpi="600" verticalDpi="600" orientation="portrait" paperSize="9" scale="83" r:id="rId1"/>
  <headerFooter alignWithMargins="0">
    <oddFooter>&amp;CStránka &amp;P&amp;RTab.č. 01 Čerpání k 31.12.2020</oddFooter>
  </headerFooter>
  <rowBreaks count="6" manualBreakCount="6">
    <brk id="79" max="5" man="1"/>
    <brk id="177" max="5" man="1"/>
    <brk id="270" max="5" man="1"/>
    <brk id="358" max="5" man="1"/>
    <brk id="451" max="5" man="1"/>
    <brk id="5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2021-05-07T07:23:45Z</cp:lastPrinted>
  <dcterms:created xsi:type="dcterms:W3CDTF">2009-01-05T12:05:07Z</dcterms:created>
  <dcterms:modified xsi:type="dcterms:W3CDTF">2021-05-13T11:51:31Z</dcterms:modified>
  <cp:category/>
  <cp:version/>
  <cp:contentType/>
  <cp:contentStatus/>
</cp:coreProperties>
</file>