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7400" windowHeight="10932" activeTab="0"/>
  </bookViews>
  <sheets>
    <sheet name="čerpání" sheetId="1" r:id="rId1"/>
  </sheets>
  <definedNames>
    <definedName name="_xlnm.Print_Titles" localSheetId="0">'čerpání'!$7:$8</definedName>
    <definedName name="_xlnm.Print_Area" localSheetId="0">'čerpání'!$A$1:$F$528</definedName>
    <definedName name="Z_39FD50E0_9911_4D32_8842_5A58F13D310F_.wvu.Cols" localSheetId="0" hidden="1">'čerpání'!#REF!,'čerpání'!#REF!,'čerpání'!#REF!</definedName>
    <definedName name="Z_39FD50E0_9911_4D32_8842_5A58F13D310F_.wvu.PrintTitles" localSheetId="0" hidden="1">'čerpání'!$7:$8</definedName>
    <definedName name="Z_39FD50E0_9911_4D32_8842_5A58F13D310F_.wvu.Rows" localSheetId="0" hidden="1">'čerpání'!#REF!</definedName>
  </definedNames>
  <calcPr fullCalcOnLoad="1"/>
</workbook>
</file>

<file path=xl/sharedStrings.xml><?xml version="1.0" encoding="utf-8"?>
<sst xmlns="http://schemas.openxmlformats.org/spreadsheetml/2006/main" count="552" uniqueCount="352">
  <si>
    <t>(v tis. Kč)</t>
  </si>
  <si>
    <t>UKAZATEL</t>
  </si>
  <si>
    <t>Schválený</t>
  </si>
  <si>
    <t>rozpočet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</si>
  <si>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</si>
  <si>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</si>
  <si>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</si>
  <si>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</si>
  <si>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</si>
  <si>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</si>
  <si>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</si>
  <si>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</si>
  <si>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 xml:space="preserve">  odvětví školství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</si>
  <si>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</si>
  <si>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</si>
  <si>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</si>
  <si>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</si>
  <si>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</si>
  <si>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</si>
  <si>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</si>
  <si>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</si>
  <si>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MV</t>
  </si>
  <si>
    <t xml:space="preserve">  z Národního fondu</t>
  </si>
  <si>
    <t xml:space="preserve">  z Úřadu vlády</t>
  </si>
  <si>
    <t xml:space="preserve">  ze SFDI</t>
  </si>
  <si>
    <t xml:space="preserve">  ze zahraničí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</si>
  <si>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</si>
  <si>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</si>
  <si>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</si>
  <si>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</si>
  <si>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</si>
  <si>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</si>
  <si>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</si>
  <si>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</si>
  <si>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</si>
  <si>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investiční transfery ze SR prostř.čerp.účtů</t>
  </si>
  <si>
    <t xml:space="preserve">  odvětví sociálních věcí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</si>
  <si>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</si>
  <si>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</si>
  <si>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</si>
  <si>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</si>
  <si>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</si>
  <si>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</si>
  <si>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</si>
  <si>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</si>
  <si>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</si>
  <si>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</si>
  <si>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</si>
  <si>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</si>
  <si>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</si>
  <si>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</si>
  <si>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</si>
  <si>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</si>
  <si>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</si>
  <si>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</si>
  <si>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</si>
  <si>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</si>
  <si>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</si>
  <si>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</si>
  <si>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</si>
  <si>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</si>
  <si>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</si>
  <si>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</si>
  <si>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</si>
  <si>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</si>
  <si>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</si>
  <si>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</si>
  <si>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</si>
  <si>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</si>
  <si>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</si>
  <si>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</si>
  <si>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</si>
  <si>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</si>
  <si>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</si>
  <si>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</si>
  <si>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</si>
  <si>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program obnovy venkova</t>
  </si>
  <si>
    <t>kap. 14 - školství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</si>
  <si>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</si>
  <si>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</si>
  <si>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</si>
  <si>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</si>
  <si>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</si>
  <si>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</si>
  <si>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</si>
  <si>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</si>
  <si>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</si>
  <si>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</si>
  <si>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</si>
  <si>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</si>
  <si>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</si>
  <si>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</si>
  <si>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</si>
  <si>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</si>
  <si>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</si>
  <si>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</si>
  <si>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</si>
  <si>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</si>
  <si>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</si>
  <si>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</si>
  <si>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</si>
  <si>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</si>
  <si>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</si>
  <si>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</si>
  <si>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</si>
  <si>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</si>
  <si>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</si>
  <si>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</si>
  <si>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</si>
  <si>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</si>
  <si>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</si>
  <si>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</si>
  <si>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</si>
  <si>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</si>
  <si>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</si>
  <si>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</si>
  <si>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</si>
  <si>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</si>
  <si>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</si>
  <si>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</si>
  <si>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</si>
  <si>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</si>
  <si>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</si>
  <si>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</si>
  <si>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</si>
  <si>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</si>
  <si>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</si>
  <si>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</si>
  <si>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</si>
  <si>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</si>
  <si>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</si>
  <si>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</si>
  <si>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</si>
  <si>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</si>
  <si>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</si>
  <si>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</si>
  <si>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</si>
  <si>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>projekt Regionální inst.ambul.psychos.sl.- RRRS SV</t>
  </si>
  <si>
    <t xml:space="preserve">  z MDO</t>
  </si>
  <si>
    <t>úhrada ztráty ve veřejné železniční os.dopravě - SR</t>
  </si>
  <si>
    <t>kap. 49 - Regionální inovační fond KHK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</si>
  <si>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</si>
  <si>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</si>
  <si>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</si>
  <si>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</si>
  <si>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</si>
  <si>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</si>
  <si>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</si>
  <si>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</si>
  <si>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kontaktní centrum a terénní služby na malém městě-SR</t>
  </si>
  <si>
    <t xml:space="preserve">  z MŽP</t>
  </si>
  <si>
    <t xml:space="preserve">  z SFŽP</t>
  </si>
  <si>
    <t>neinvestiční dotace Krajskému ředitelství policie KHK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</si>
  <si>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</si>
  <si>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</si>
  <si>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</si>
  <si>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</si>
  <si>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</si>
  <si>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refundace výdajů spojených s výkupy pozemků - SR</t>
  </si>
  <si>
    <t>dotace na sociální služby</t>
  </si>
  <si>
    <t>životní prostředí a zemědělství</t>
  </si>
  <si>
    <t xml:space="preserve">  v tom: investiční transfery a.s.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</si>
  <si>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</si>
  <si>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</si>
  <si>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</si>
  <si>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</si>
  <si>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</si>
  <si>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</si>
  <si>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</si>
  <si>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</si>
  <si>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</si>
  <si>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</si>
  <si>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</si>
  <si>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 xml:space="preserve">rezerva - a. s. </t>
  </si>
  <si>
    <t>energetika</t>
  </si>
  <si>
    <t>EPC</t>
  </si>
  <si>
    <t>kapitál.výd. - energetika</t>
  </si>
  <si>
    <t xml:space="preserve">                 činnost KÚ</t>
  </si>
  <si>
    <t xml:space="preserve">                 kultura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</si>
  <si>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</si>
  <si>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</si>
  <si>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</si>
  <si>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</si>
  <si>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</si>
  <si>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                      - CIRI - centrum sdíl.služeb</t>
  </si>
  <si>
    <t xml:space="preserve">             kultura</t>
  </si>
  <si>
    <t>kap. 39 - regionální rozvoj a cestovní ruch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</si>
  <si>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</si>
  <si>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</si>
  <si>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</si>
  <si>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    zdravotnictví</t>
  </si>
  <si>
    <t xml:space="preserve">             zdravotnictví</t>
  </si>
  <si>
    <t xml:space="preserve">                 CIRI, PO</t>
  </si>
  <si>
    <t xml:space="preserve">            vrcholový sport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</si>
  <si>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</si>
  <si>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</si>
  <si>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</si>
  <si>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</si>
  <si>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</si>
  <si>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</si>
  <si>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</si>
  <si>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</si>
  <si>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</si>
  <si>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</si>
  <si>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 xml:space="preserve">                 správa majetku kraje</t>
  </si>
  <si>
    <t xml:space="preserve">  z Úřadu práce</t>
  </si>
  <si>
    <t>odborná praxe pro mladé do 30 let v KHK - z Úřadu práce</t>
  </si>
  <si>
    <t>regionální rozvoj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</si>
  <si>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</si>
  <si>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</si>
  <si>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</si>
  <si>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</si>
  <si>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</si>
  <si>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</si>
  <si>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</si>
  <si>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individuální dotace</t>
  </si>
  <si>
    <t xml:space="preserve">             činnost KÚ</t>
  </si>
  <si>
    <t xml:space="preserve">             regionální rozvoj a CR</t>
  </si>
  <si>
    <t>financování asistentů pedagoga - modul A - SR</t>
  </si>
  <si>
    <t>financování asistentů pedagoga - modul B - SR</t>
  </si>
  <si>
    <t>majetková účast v a.s. Zdravotnický holding</t>
  </si>
  <si>
    <t>individuální dotace</t>
  </si>
  <si>
    <t>33122  33163</t>
  </si>
  <si>
    <t xml:space="preserve">            volný čas</t>
  </si>
  <si>
    <t xml:space="preserve">  z M obrany</t>
  </si>
  <si>
    <t>výstavba válečného hrobu obětí prusko-rakouské války-SR</t>
  </si>
  <si>
    <t>podpora odborného vzdělávání - SR</t>
  </si>
  <si>
    <t>Digitální planetárium - zásobník na chlad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</si>
  <si>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</si>
  <si>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</si>
  <si>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</si>
  <si>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</si>
  <si>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</si>
  <si>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</si>
  <si>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</si>
  <si>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</si>
  <si>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</si>
  <si>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</si>
  <si>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</si>
  <si>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dotace na činnost - SR</t>
  </si>
  <si>
    <t>podpora navýšení kapacit ve šk.porad.zařízeních - SR</t>
  </si>
  <si>
    <t>Akce</t>
  </si>
  <si>
    <t xml:space="preserve">Digitální planetárium - SR </t>
  </si>
  <si>
    <t xml:space="preserve">OP LZZ Podpora soc.integr.obyv.vylouč.lok.v KHK III - SR </t>
  </si>
  <si>
    <t xml:space="preserve">OP LZZ Podpora činnosti orgánu soc.právní ochrany dětí - SR </t>
  </si>
  <si>
    <t xml:space="preserve">             doprava</t>
  </si>
  <si>
    <t>Modernizace a dostavba ON Náchod</t>
  </si>
  <si>
    <t>koncepce podpory mládeže na krajské úrovni - SR</t>
  </si>
  <si>
    <t>regionální stálá konference - SR</t>
  </si>
  <si>
    <t>17017, 17018</t>
  </si>
  <si>
    <t xml:space="preserve">    v tom: rezerva investiční</t>
  </si>
  <si>
    <t xml:space="preserve">                 org. 2088</t>
  </si>
  <si>
    <t xml:space="preserve">                 org. 2077</t>
  </si>
  <si>
    <t xml:space="preserve">                 org. 2099</t>
  </si>
  <si>
    <t xml:space="preserve">            školství - vzdělávání </t>
  </si>
  <si>
    <t xml:space="preserve">            školství - prevence</t>
  </si>
  <si>
    <t xml:space="preserve">OP Z Služby soc.prevence v KHK IV - SR  </t>
  </si>
  <si>
    <t>investiční transfery a.s.</t>
  </si>
  <si>
    <t>investiční transfery ZOO Dvůr Králové n. Labem, a.s.</t>
  </si>
  <si>
    <t xml:space="preserve">             org. 2077</t>
  </si>
  <si>
    <t>umoření leasingu RC NP - Immorent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</si>
  <si>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</si>
  <si>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</si>
  <si>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</si>
  <si>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</si>
  <si>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</si>
  <si>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</si>
  <si>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>průmyslová zóna Solnice - Kvasiny</t>
  </si>
  <si>
    <t xml:space="preserve">            kultura </t>
  </si>
  <si>
    <t>ostatní běžné výdaje - poplatky</t>
  </si>
  <si>
    <t>volnočasové aktivity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</si>
  <si>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</si>
  <si>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</si>
  <si>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</si>
  <si>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</si>
  <si>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</si>
  <si>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</si>
  <si>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volby do Senátu PČR - SR</t>
  </si>
  <si>
    <t>vratky návratných finančních výpomocí a půjček</t>
  </si>
  <si>
    <t>příjmy z pronájmu majetku</t>
  </si>
  <si>
    <t>příjmy z dividend</t>
  </si>
  <si>
    <t xml:space="preserve">nedaňové příjmy </t>
  </si>
  <si>
    <t>podpora výuky plavání v ZŠ - SR</t>
  </si>
  <si>
    <t xml:space="preserve">kap. 13 - evropská integrace </t>
  </si>
  <si>
    <t xml:space="preserve">platby za odebr. množství podzemní vody </t>
  </si>
  <si>
    <t>1101,2066,AU 54</t>
  </si>
  <si>
    <t>OP Z projekty PO - SR</t>
  </si>
  <si>
    <t xml:space="preserve">OP Z Služby soc.prevence v KHK V - SR  </t>
  </si>
  <si>
    <t xml:space="preserve">Snížení emisí z lokál.vytápění domácností v KHK II. - SR </t>
  </si>
  <si>
    <t>IP Přeshraniční spolupráce zdravotn. oborů - SR</t>
  </si>
  <si>
    <t>17051, 95113</t>
  </si>
  <si>
    <t>17988, 95823</t>
  </si>
  <si>
    <t>mimořádné účelové příspěvky PO</t>
  </si>
  <si>
    <t xml:space="preserve">OP Z - Predikce trhu práce - Kompas - SR </t>
  </si>
  <si>
    <t>OP Z - Rozvoj KHK-chytře, efektivně, s prosperitou - SR</t>
  </si>
  <si>
    <t>podpora služeb s nadreg.a celost.působností - SR</t>
  </si>
  <si>
    <t xml:space="preserve">OP VVV - Smart Akcelerátor - SR </t>
  </si>
  <si>
    <t>podpora vzdělání cizinců ve školách - modul A - SR</t>
  </si>
  <si>
    <t>podpora vzdělání cizinců ve školách - modul B, C - SR</t>
  </si>
  <si>
    <t xml:space="preserve">  z MZdr.</t>
  </si>
  <si>
    <t>zlepšení přeshraniční dostupnosti ČR-PL - SR</t>
  </si>
  <si>
    <t>průmyslová zóna Kvasiny III.</t>
  </si>
  <si>
    <t>řešení mimoř.událostí a kriz.situací ZZS KHK - SR</t>
  </si>
  <si>
    <t xml:space="preserve">OP Z - Zaměstnaný absolvent - SR </t>
  </si>
  <si>
    <t xml:space="preserve">potravinová pomoc dětem v KHK - obědy do škol - SR </t>
  </si>
  <si>
    <t>financování silnic II.a III. třídy v KHK - SFDI - SR</t>
  </si>
  <si>
    <t>financování výst. a modern.silnic - PZ Kvasiny - SFDI</t>
  </si>
  <si>
    <t xml:space="preserve">Krajský akční plán vzdělávání v KHK - SR </t>
  </si>
  <si>
    <t>IKAP rozvoje vzdělávání v KHK - SR</t>
  </si>
  <si>
    <t>vybavení šk.porad.zařízení diagnost.nástroji - SR</t>
  </si>
  <si>
    <t>preventivní ochrana před nepřízn.vlivy počasí-SR</t>
  </si>
  <si>
    <t>podpora vých.vzděl.aktivit v muzejnictví - SR</t>
  </si>
  <si>
    <t>OP Z Rozvoj reg.partnerství v soc.oblasti v KHK - SR</t>
  </si>
  <si>
    <t xml:space="preserve">  od obcí a DSO</t>
  </si>
  <si>
    <t>SOAL TU - Centrum duševního zdraví RIAPS - SR</t>
  </si>
  <si>
    <t>17968,17969</t>
  </si>
  <si>
    <t xml:space="preserve">potravinová pomoc dětem v KHK II. - obědy do škol-SR </t>
  </si>
  <si>
    <t>CEP, a.s. - návratná finanční výpomoc</t>
  </si>
  <si>
    <t>vybrané aktivity ve prospěch seniorů v KHK - SR</t>
  </si>
  <si>
    <t>volby do 1/3 Senátu PČR a zastupitelstev obcí - SR</t>
  </si>
  <si>
    <t>modernizace VOŠ a SPŠ Rychnov n.K. - II. etapa - SR</t>
  </si>
  <si>
    <t xml:space="preserve">OP Z Rozvoj dostup.a kvality soc.sl.v KHK V - SR </t>
  </si>
  <si>
    <t>majetková účast v a.s. - CEP HK</t>
  </si>
  <si>
    <t>OP VVV - projekty PO - SR</t>
  </si>
  <si>
    <t>podpora org.a ukonč.stř.vzděl.matur.zkouškou - SR</t>
  </si>
  <si>
    <t>OP Z - Do praxe bez bariér</t>
  </si>
  <si>
    <t>integrovaný systém ochrany kulturního dědictví - SR</t>
  </si>
  <si>
    <t>excelence základních škol - SR</t>
  </si>
  <si>
    <t>OP Z Rozvoj lidských zdrojů v oblasti kriz.řízení ZZS KHK</t>
  </si>
  <si>
    <t>zařízení pro děti vyžadující okamžitou pomoc - SOAL TU - SR</t>
  </si>
  <si>
    <t xml:space="preserve">  z MZE</t>
  </si>
  <si>
    <t>příspěvek na hospodaření v lesích - SR</t>
  </si>
  <si>
    <t>Národní dotační program - COV - SR</t>
  </si>
  <si>
    <t>zvýšení atraktivity KHK II. - SR</t>
  </si>
  <si>
    <t>akviziční fond - SR</t>
  </si>
  <si>
    <t>podpora zajiš.vybr.invest.podpůr.opatření - SR</t>
  </si>
  <si>
    <t>k 31.12.2018</t>
  </si>
  <si>
    <t>ČERPÁNÍ ROZPOČTU KRÁLOVÉHRADECKÉHO KRAJE</t>
  </si>
  <si>
    <t xml:space="preserve">Upravený </t>
  </si>
  <si>
    <t>Skutečnost</t>
  </si>
  <si>
    <t>%</t>
  </si>
  <si>
    <t>k 31. 12.  2018</t>
  </si>
  <si>
    <t>x</t>
  </si>
  <si>
    <t xml:space="preserve">Sníž. emisí z lokál.vytápění domácností v KHK I- SR </t>
  </si>
  <si>
    <t xml:space="preserve">Sníž.emisí z lokál.vytápění domácností v KHK II - SR </t>
  </si>
  <si>
    <t xml:space="preserve">potravin. pomoc dětem v KHK - obědy do škol - SR </t>
  </si>
  <si>
    <t xml:space="preserve">TP Interreg V-A ČR-Polsko - SR </t>
  </si>
  <si>
    <t xml:space="preserve">Sníž.emisí z lokál.vytápění domácností v KHK I - SR </t>
  </si>
  <si>
    <t>průmyslové zóny - SR</t>
  </si>
  <si>
    <t xml:space="preserve">OP Z Rozvoj reg.partnerství v soc.oblasti v KHK - SR </t>
  </si>
  <si>
    <t xml:space="preserve">              rezerva neinvestiční a poplatky</t>
  </si>
  <si>
    <t>výkon sociální práce - SR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</si>
</sst>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  <numFmt numFmtId="175" formatCode="0.00_ ;\-0.00\ "/>
    <numFmt numFmtId="176" formatCode="0.000_ ;\-0.000\ "/>
    <numFmt numFmtId="177" formatCode="0.0_ ;\-0.0\ "/>
    <numFmt numFmtId="178" formatCode="0_ ;\-0\ "/>
    <numFmt numFmtId="179" formatCode="#,##0.000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b/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4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3" fontId="4" fillId="0" borderId="10" xfId="0" applyFont="1" applyBorder="1" applyAlignment="1">
      <alignment/>
    </xf>
    <xf numFmtId="3" fontId="5" fillId="0" borderId="10" xfId="0" applyFont="1" applyBorder="1" applyAlignment="1">
      <alignment/>
    </xf>
    <xf numFmtId="3" fontId="0" fillId="0" borderId="10" xfId="0" applyFont="1" applyBorder="1" applyAlignment="1">
      <alignment/>
    </xf>
    <xf numFmtId="3" fontId="0" fillId="0" borderId="10" xfId="0" applyBorder="1" applyAlignment="1">
      <alignment/>
    </xf>
    <xf numFmtId="3" fontId="4" fillId="0" borderId="10" xfId="0" applyFont="1" applyBorder="1" applyAlignment="1">
      <alignment/>
    </xf>
    <xf numFmtId="3" fontId="5" fillId="0" borderId="10" xfId="0" applyFont="1" applyBorder="1" applyAlignment="1">
      <alignment/>
    </xf>
    <xf numFmtId="3" fontId="0" fillId="0" borderId="11" xfId="0" applyBorder="1" applyAlignment="1">
      <alignment/>
    </xf>
    <xf numFmtId="3" fontId="0" fillId="0" borderId="10" xfId="0" applyFont="1" applyBorder="1" applyAlignment="1">
      <alignment/>
    </xf>
    <xf numFmtId="3" fontId="3" fillId="0" borderId="12" xfId="0" applyFont="1" applyBorder="1" applyAlignment="1">
      <alignment vertical="center"/>
    </xf>
    <xf numFmtId="3" fontId="6" fillId="0" borderId="10" xfId="0" applyFont="1" applyBorder="1" applyAlignment="1">
      <alignment/>
    </xf>
    <xf numFmtId="3" fontId="6" fillId="0" borderId="10" xfId="0" applyFont="1" applyBorder="1" applyAlignment="1">
      <alignment/>
    </xf>
    <xf numFmtId="3" fontId="0" fillId="0" borderId="11" xfId="0" applyFont="1" applyBorder="1" applyAlignment="1">
      <alignment/>
    </xf>
    <xf numFmtId="3" fontId="7" fillId="0" borderId="10" xfId="0" applyFont="1" applyBorder="1" applyAlignment="1">
      <alignment/>
    </xf>
    <xf numFmtId="3" fontId="7" fillId="0" borderId="11" xfId="0" applyFont="1" applyBorder="1" applyAlignment="1">
      <alignment/>
    </xf>
    <xf numFmtId="3" fontId="0" fillId="0" borderId="11" xfId="0" applyFont="1" applyBorder="1" applyAlignment="1">
      <alignment/>
    </xf>
    <xf numFmtId="3" fontId="4" fillId="0" borderId="10" xfId="0" applyFont="1" applyFill="1" applyBorder="1" applyAlignment="1">
      <alignment/>
    </xf>
    <xf numFmtId="3" fontId="0" fillId="0" borderId="10" xfId="0" applyFill="1" applyBorder="1" applyAlignment="1">
      <alignment/>
    </xf>
    <xf numFmtId="3" fontId="4" fillId="0" borderId="12" xfId="0" applyFont="1" applyBorder="1" applyAlignment="1">
      <alignment/>
    </xf>
    <xf numFmtId="3" fontId="2" fillId="0" borderId="13" xfId="0" applyFont="1" applyBorder="1" applyAlignment="1">
      <alignment vertical="center"/>
    </xf>
    <xf numFmtId="3" fontId="4" fillId="0" borderId="13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0" xfId="0" applyFont="1" applyBorder="1" applyAlignment="1">
      <alignment vertical="center"/>
    </xf>
    <xf numFmtId="3" fontId="0" fillId="0" borderId="10" xfId="0" applyFont="1" applyBorder="1" applyAlignment="1">
      <alignment vertical="center"/>
    </xf>
    <xf numFmtId="3" fontId="0" fillId="0" borderId="10" xfId="0" applyBorder="1" applyAlignment="1">
      <alignment vertical="center"/>
    </xf>
    <xf numFmtId="3" fontId="7" fillId="0" borderId="10" xfId="0" applyFont="1" applyBorder="1" applyAlignment="1">
      <alignment/>
    </xf>
    <xf numFmtId="3" fontId="4" fillId="0" borderId="10" xfId="0" applyFont="1" applyBorder="1" applyAlignment="1">
      <alignment horizontal="left" vertical="center"/>
    </xf>
    <xf numFmtId="3" fontId="0" fillId="0" borderId="12" xfId="0" applyBorder="1" applyAlignment="1">
      <alignment vertical="center"/>
    </xf>
    <xf numFmtId="3" fontId="7" fillId="0" borderId="15" xfId="0" applyFont="1" applyBorder="1" applyAlignment="1">
      <alignment/>
    </xf>
    <xf numFmtId="3" fontId="4" fillId="0" borderId="16" xfId="0" applyFont="1" applyBorder="1" applyAlignment="1">
      <alignment horizontal="center" vertical="center"/>
    </xf>
    <xf numFmtId="3" fontId="4" fillId="0" borderId="15" xfId="0" applyFont="1" applyBorder="1" applyAlignment="1">
      <alignment horizontal="left" vertical="center"/>
    </xf>
    <xf numFmtId="3" fontId="4" fillId="0" borderId="15" xfId="0" applyFont="1" applyBorder="1" applyAlignment="1">
      <alignment/>
    </xf>
    <xf numFmtId="3" fontId="5" fillId="0" borderId="15" xfId="0" applyFont="1" applyBorder="1" applyAlignment="1">
      <alignment/>
    </xf>
    <xf numFmtId="3" fontId="0" fillId="0" borderId="15" xfId="0" applyFont="1" applyBorder="1" applyAlignment="1">
      <alignment/>
    </xf>
    <xf numFmtId="3" fontId="0" fillId="0" borderId="15" xfId="0" applyBorder="1" applyAlignment="1">
      <alignment/>
    </xf>
    <xf numFmtId="3" fontId="4" fillId="0" borderId="15" xfId="0" applyFont="1" applyBorder="1" applyAlignment="1">
      <alignment/>
    </xf>
    <xf numFmtId="3" fontId="5" fillId="0" borderId="15" xfId="0" applyFont="1" applyBorder="1" applyAlignment="1">
      <alignment/>
    </xf>
    <xf numFmtId="3" fontId="0" fillId="0" borderId="15" xfId="0" applyFont="1" applyBorder="1" applyAlignment="1">
      <alignment/>
    </xf>
    <xf numFmtId="3" fontId="3" fillId="0" borderId="17" xfId="0" applyFont="1" applyBorder="1" applyAlignment="1">
      <alignment vertical="center"/>
    </xf>
    <xf numFmtId="3" fontId="7" fillId="0" borderId="15" xfId="0" applyFont="1" applyBorder="1" applyAlignment="1">
      <alignment horizontal="center"/>
    </xf>
    <xf numFmtId="3" fontId="0" fillId="0" borderId="10" xfId="0" applyFont="1" applyBorder="1" applyAlignment="1">
      <alignment/>
    </xf>
    <xf numFmtId="3" fontId="8" fillId="0" borderId="15" xfId="0" applyFont="1" applyBorder="1" applyAlignment="1">
      <alignment/>
    </xf>
    <xf numFmtId="3" fontId="7" fillId="0" borderId="18" xfId="0" applyFont="1" applyBorder="1" applyAlignment="1">
      <alignment horizontal="center"/>
    </xf>
    <xf numFmtId="3" fontId="8" fillId="0" borderId="15" xfId="0" applyFont="1" applyBorder="1" applyAlignment="1">
      <alignment horizontal="center"/>
    </xf>
    <xf numFmtId="3" fontId="8" fillId="0" borderId="15" xfId="0" applyFont="1" applyFill="1" applyBorder="1" applyAlignment="1">
      <alignment horizontal="center"/>
    </xf>
    <xf numFmtId="3" fontId="7" fillId="0" borderId="15" xfId="0" applyFont="1" applyFill="1" applyBorder="1" applyAlignment="1">
      <alignment horizontal="center"/>
    </xf>
    <xf numFmtId="3" fontId="8" fillId="0" borderId="13" xfId="0" applyFont="1" applyBorder="1" applyAlignment="1">
      <alignment horizontal="center" vertical="center"/>
    </xf>
    <xf numFmtId="3" fontId="8" fillId="0" borderId="14" xfId="0" applyFont="1" applyBorder="1" applyAlignment="1">
      <alignment horizontal="center" vertical="center"/>
    </xf>
    <xf numFmtId="3" fontId="8" fillId="0" borderId="10" xfId="0" applyFont="1" applyBorder="1" applyAlignment="1">
      <alignment horizontal="center" vertical="center"/>
    </xf>
    <xf numFmtId="3" fontId="8" fillId="0" borderId="12" xfId="0" applyFont="1" applyBorder="1" applyAlignment="1">
      <alignment horizontal="center" vertical="center"/>
    </xf>
    <xf numFmtId="3" fontId="7" fillId="0" borderId="10" xfId="0" applyFont="1" applyBorder="1" applyAlignment="1">
      <alignment horizontal="center" vertical="center"/>
    </xf>
    <xf numFmtId="3" fontId="7" fillId="0" borderId="17" xfId="0" applyFont="1" applyBorder="1" applyAlignment="1">
      <alignment horizontal="center" vertical="center"/>
    </xf>
    <xf numFmtId="3" fontId="7" fillId="0" borderId="0" xfId="0" applyFont="1" applyAlignment="1">
      <alignment/>
    </xf>
    <xf numFmtId="3" fontId="7" fillId="0" borderId="17" xfId="0" applyFont="1" applyBorder="1" applyAlignment="1">
      <alignment horizontal="center"/>
    </xf>
    <xf numFmtId="3" fontId="0" fillId="0" borderId="12" xfId="0" applyFont="1" applyBorder="1" applyAlignment="1">
      <alignment/>
    </xf>
    <xf numFmtId="4" fontId="0" fillId="0" borderId="0" xfId="0" applyNumberFormat="1" applyAlignment="1">
      <alignment/>
    </xf>
    <xf numFmtId="3" fontId="4" fillId="0" borderId="17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left"/>
    </xf>
    <xf numFmtId="3" fontId="9" fillId="0" borderId="15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165" fontId="4" fillId="0" borderId="14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10" xfId="38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3" fontId="0" fillId="0" borderId="18" xfId="0" applyFont="1" applyBorder="1" applyAlignment="1">
      <alignment/>
    </xf>
    <xf numFmtId="178" fontId="7" fillId="0" borderId="15" xfId="34" applyNumberFormat="1" applyFont="1" applyBorder="1" applyAlignment="1">
      <alignment horizontal="center"/>
    </xf>
    <xf numFmtId="3" fontId="0" fillId="0" borderId="10" xfId="0" applyFont="1" applyFill="1" applyBorder="1" applyAlignment="1">
      <alignment/>
    </xf>
    <xf numFmtId="3" fontId="4" fillId="0" borderId="14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4" fillId="0" borderId="10" xfId="38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0" xfId="38" applyNumberFormat="1" applyFont="1" applyBorder="1" applyAlignment="1">
      <alignment horizontal="right"/>
    </xf>
    <xf numFmtId="4" fontId="4" fillId="0" borderId="10" xfId="38" applyNumberFormat="1" applyFont="1" applyBorder="1" applyAlignment="1">
      <alignment horizontal="right"/>
    </xf>
    <xf numFmtId="4" fontId="3" fillId="0" borderId="10" xfId="38" applyNumberFormat="1" applyFont="1" applyBorder="1" applyAlignment="1">
      <alignment horizontal="right" vertical="center"/>
    </xf>
    <xf numFmtId="4" fontId="6" fillId="0" borderId="10" xfId="38" applyNumberFormat="1" applyFont="1" applyBorder="1" applyAlignment="1">
      <alignment horizontal="right"/>
    </xf>
    <xf numFmtId="4" fontId="6" fillId="0" borderId="10" xfId="38" applyNumberFormat="1" applyFont="1" applyBorder="1" applyAlignment="1">
      <alignment horizontal="right"/>
    </xf>
    <xf numFmtId="4" fontId="0" fillId="0" borderId="10" xfId="38" applyNumberFormat="1" applyFont="1" applyFill="1" applyBorder="1" applyAlignment="1">
      <alignment horizontal="right"/>
    </xf>
    <xf numFmtId="4" fontId="2" fillId="0" borderId="10" xfId="38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right"/>
    </xf>
    <xf numFmtId="4" fontId="3" fillId="0" borderId="12" xfId="38" applyNumberFormat="1" applyFont="1" applyBorder="1" applyAlignment="1">
      <alignment horizontal="right" vertical="center"/>
    </xf>
    <xf numFmtId="4" fontId="2" fillId="0" borderId="13" xfId="38" applyNumberFormat="1" applyFont="1" applyBorder="1" applyAlignment="1">
      <alignment horizontal="right" vertical="center"/>
    </xf>
    <xf numFmtId="4" fontId="3" fillId="0" borderId="13" xfId="38" applyNumberFormat="1" applyFont="1" applyBorder="1" applyAlignment="1">
      <alignment horizontal="right" vertical="center"/>
    </xf>
    <xf numFmtId="4" fontId="2" fillId="0" borderId="14" xfId="38" applyNumberFormat="1" applyFont="1" applyBorder="1" applyAlignment="1">
      <alignment horizontal="right" vertical="center"/>
    </xf>
    <xf numFmtId="4" fontId="2" fillId="0" borderId="12" xfId="38" applyNumberFormat="1" applyFont="1" applyBorder="1" applyAlignment="1">
      <alignment horizontal="right" vertical="center"/>
    </xf>
    <xf numFmtId="4" fontId="3" fillId="0" borderId="14" xfId="38" applyNumberFormat="1" applyFont="1" applyBorder="1" applyAlignment="1">
      <alignment horizontal="right" vertical="center"/>
    </xf>
    <xf numFmtId="4" fontId="0" fillId="0" borderId="11" xfId="38" applyNumberFormat="1" applyFont="1" applyBorder="1" applyAlignment="1">
      <alignment horizontal="right"/>
    </xf>
    <xf numFmtId="4" fontId="0" fillId="0" borderId="12" xfId="38" applyNumberFormat="1" applyFont="1" applyBorder="1" applyAlignment="1">
      <alignment horizontal="right"/>
    </xf>
    <xf numFmtId="4" fontId="0" fillId="0" borderId="11" xfId="38" applyNumberFormat="1" applyFont="1" applyBorder="1" applyAlignment="1">
      <alignment horizontal="right"/>
    </xf>
    <xf numFmtId="4" fontId="4" fillId="0" borderId="13" xfId="38" applyNumberFormat="1" applyFont="1" applyBorder="1" applyAlignment="1">
      <alignment horizontal="right" vertical="center"/>
    </xf>
    <xf numFmtId="4" fontId="0" fillId="0" borderId="10" xfId="38" applyNumberFormat="1" applyFont="1" applyBorder="1" applyAlignment="1">
      <alignment horizontal="right" vertical="center"/>
    </xf>
    <xf numFmtId="4" fontId="4" fillId="0" borderId="12" xfId="38" applyNumberFormat="1" applyFont="1" applyBorder="1" applyAlignment="1">
      <alignment horizontal="right" vertical="center"/>
    </xf>
    <xf numFmtId="3" fontId="4" fillId="0" borderId="12" xfId="0" applyFont="1" applyFill="1" applyBorder="1" applyAlignment="1">
      <alignment horizontal="center"/>
    </xf>
    <xf numFmtId="166" fontId="4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/>
    </xf>
    <xf numFmtId="166" fontId="0" fillId="0" borderId="10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0" fillId="0" borderId="11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3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3" fontId="0" fillId="0" borderId="0" xfId="0" applyFill="1" applyAlignment="1">
      <alignment/>
    </xf>
    <xf numFmtId="166" fontId="0" fillId="0" borderId="10" xfId="0" applyNumberFormat="1" applyFont="1" applyFill="1" applyBorder="1" applyAlignment="1">
      <alignment horizontal="center"/>
    </xf>
    <xf numFmtId="3" fontId="7" fillId="0" borderId="10" xfId="0" applyFont="1" applyFill="1" applyBorder="1" applyAlignment="1">
      <alignment/>
    </xf>
    <xf numFmtId="3" fontId="6" fillId="0" borderId="10" xfId="0" applyFont="1" applyFill="1" applyBorder="1" applyAlignment="1">
      <alignment/>
    </xf>
    <xf numFmtId="4" fontId="6" fillId="0" borderId="10" xfId="38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/>
    </xf>
    <xf numFmtId="4" fontId="4" fillId="0" borderId="10" xfId="38" applyNumberFormat="1" applyFont="1" applyFill="1" applyBorder="1" applyAlignment="1">
      <alignment horizontal="right"/>
    </xf>
    <xf numFmtId="4" fontId="2" fillId="0" borderId="13" xfId="38" applyNumberFormat="1" applyFont="1" applyFill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/>
    </xf>
    <xf numFmtId="4" fontId="3" fillId="0" borderId="13" xfId="38" applyNumberFormat="1" applyFont="1" applyFill="1" applyBorder="1" applyAlignment="1">
      <alignment horizontal="right" vertical="center"/>
    </xf>
    <xf numFmtId="4" fontId="2" fillId="0" borderId="10" xfId="38" applyNumberFormat="1" applyFont="1" applyFill="1" applyBorder="1" applyAlignment="1">
      <alignment horizontal="right" vertical="center"/>
    </xf>
    <xf numFmtId="3" fontId="45" fillId="0" borderId="0" xfId="0" applyFont="1" applyAlignment="1">
      <alignment/>
    </xf>
    <xf numFmtId="4" fontId="0" fillId="0" borderId="0" xfId="0" applyNumberFormat="1" applyFill="1" applyBorder="1" applyAlignment="1">
      <alignment horizontal="right"/>
    </xf>
    <xf numFmtId="3" fontId="0" fillId="0" borderId="12" xfId="0" applyFill="1" applyBorder="1" applyAlignment="1">
      <alignment/>
    </xf>
    <xf numFmtId="3" fontId="7" fillId="0" borderId="17" xfId="0" applyFont="1" applyFill="1" applyBorder="1" applyAlignment="1">
      <alignment horizontal="center"/>
    </xf>
    <xf numFmtId="4" fontId="0" fillId="0" borderId="12" xfId="38" applyNumberFormat="1" applyFon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166" fontId="0" fillId="0" borderId="12" xfId="0" applyNumberFormat="1" applyFont="1" applyFill="1" applyBorder="1" applyAlignment="1">
      <alignment/>
    </xf>
    <xf numFmtId="1" fontId="7" fillId="0" borderId="17" xfId="0" applyNumberFormat="1" applyFont="1" applyBorder="1" applyAlignment="1">
      <alignment horizontal="center"/>
    </xf>
    <xf numFmtId="3" fontId="0" fillId="0" borderId="12" xfId="0" applyBorder="1" applyAlignment="1">
      <alignment/>
    </xf>
    <xf numFmtId="3" fontId="0" fillId="0" borderId="12" xfId="0" applyFont="1" applyBorder="1" applyAlignment="1">
      <alignment/>
    </xf>
    <xf numFmtId="166" fontId="4" fillId="0" borderId="13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4" fontId="10" fillId="33" borderId="0" xfId="38" applyFont="1" applyFill="1" applyAlignment="1">
      <alignment horizontal="center"/>
    </xf>
    <xf numFmtId="3" fontId="0" fillId="33" borderId="0" xfId="0" applyFill="1" applyAlignment="1">
      <alignment/>
    </xf>
    <xf numFmtId="165" fontId="0" fillId="0" borderId="0" xfId="0" applyNumberFormat="1" applyAlignment="1">
      <alignment horizontal="center" vertical="center"/>
    </xf>
    <xf numFmtId="3" fontId="0" fillId="0" borderId="0" xfId="0" applyAlignment="1">
      <alignment/>
    </xf>
    <xf numFmtId="3" fontId="4" fillId="0" borderId="14" xfId="0" applyFont="1" applyFill="1" applyBorder="1" applyAlignment="1">
      <alignment horizontal="center" vertical="center"/>
    </xf>
    <xf numFmtId="3" fontId="4" fillId="0" borderId="12" xfId="0" applyFont="1" applyFill="1" applyBorder="1" applyAlignment="1">
      <alignment horizontal="center" vertical="center"/>
    </xf>
    <xf numFmtId="3" fontId="4" fillId="0" borderId="14" xfId="0" applyFont="1" applyBorder="1" applyAlignment="1">
      <alignment horizontal="center" vertical="center"/>
    </xf>
    <xf numFmtId="3" fontId="0" fillId="0" borderId="12" xfId="0" applyBorder="1" applyAlignment="1">
      <alignment horizontal="center" vertical="center"/>
    </xf>
    <xf numFmtId="3" fontId="10" fillId="33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8"/>
  <sheetViews>
    <sheetView tabSelected="1" zoomScaleSheetLayoutView="69" zoomScalePageLayoutView="0" workbookViewId="0" topLeftCell="A1">
      <pane xSplit="1" ySplit="8" topLeftCell="B16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269" sqref="I269"/>
    </sheetView>
  </sheetViews>
  <sheetFormatPr defaultColWidth="9.00390625" defaultRowHeight="12.75"/>
  <cols>
    <col min="1" max="1" width="46.625" style="0" customWidth="1"/>
    <col min="2" max="2" width="10.00390625" style="0" hidden="1" customWidth="1"/>
    <col min="3" max="3" width="15.125" style="0" customWidth="1"/>
    <col min="4" max="4" width="17.50390625" style="0" customWidth="1"/>
    <col min="5" max="5" width="15.625" style="0" customWidth="1"/>
    <col min="6" max="6" width="9.625" style="0" customWidth="1"/>
  </cols>
  <sheetData>
    <row r="1" spans="3:6" ht="12.75">
      <c r="C1" s="1"/>
      <c r="D1" s="2"/>
      <c r="F1" s="2" t="s">
        <v>132</v>
      </c>
    </row>
    <row r="2" ht="9.75" customHeight="1">
      <c r="C2" s="1"/>
    </row>
    <row r="3" spans="1:6" ht="17.25">
      <c r="A3" s="143" t="s">
        <v>337</v>
      </c>
      <c r="B3" s="136"/>
      <c r="C3" s="136"/>
      <c r="D3" s="136"/>
      <c r="E3" s="136"/>
      <c r="F3" s="136"/>
    </row>
    <row r="4" spans="1:6" ht="17.25">
      <c r="A4" s="135" t="s">
        <v>341</v>
      </c>
      <c r="B4" s="136"/>
      <c r="C4" s="136"/>
      <c r="D4" s="136"/>
      <c r="E4" s="136"/>
      <c r="F4" s="136"/>
    </row>
    <row r="5" spans="1:6" ht="15" customHeight="1">
      <c r="A5" s="137" t="s">
        <v>0</v>
      </c>
      <c r="B5" s="138"/>
      <c r="C5" s="138"/>
      <c r="D5" s="138"/>
      <c r="E5" s="138"/>
      <c r="F5" s="138"/>
    </row>
    <row r="6" spans="1:5" ht="18" customHeight="1" thickBot="1">
      <c r="A6" s="3"/>
      <c r="B6" s="3"/>
      <c r="C6" s="4"/>
      <c r="E6" s="123"/>
    </row>
    <row r="7" spans="1:6" ht="12.75">
      <c r="A7" s="141" t="s">
        <v>1</v>
      </c>
      <c r="B7" s="34" t="s">
        <v>241</v>
      </c>
      <c r="C7" s="66" t="s">
        <v>2</v>
      </c>
      <c r="D7" s="66" t="s">
        <v>338</v>
      </c>
      <c r="E7" s="73" t="s">
        <v>339</v>
      </c>
      <c r="F7" s="139" t="s">
        <v>340</v>
      </c>
    </row>
    <row r="8" spans="1:6" ht="13.5" thickBot="1">
      <c r="A8" s="142"/>
      <c r="B8" s="61" t="s">
        <v>179</v>
      </c>
      <c r="C8" s="67" t="s">
        <v>3</v>
      </c>
      <c r="D8" s="67" t="s">
        <v>3</v>
      </c>
      <c r="E8" s="98" t="s">
        <v>336</v>
      </c>
      <c r="F8" s="140"/>
    </row>
    <row r="9" spans="1:6" ht="15.75" customHeight="1">
      <c r="A9" s="31" t="s">
        <v>4</v>
      </c>
      <c r="B9" s="35"/>
      <c r="C9" s="68"/>
      <c r="D9" s="8"/>
      <c r="E9" s="8"/>
      <c r="F9" s="8"/>
    </row>
    <row r="10" spans="1:6" ht="12.75">
      <c r="A10" s="5" t="s">
        <v>230</v>
      </c>
      <c r="B10" s="36"/>
      <c r="C10" s="76">
        <f>C12+C13+C14</f>
        <v>4012390</v>
      </c>
      <c r="D10" s="76">
        <f>D12+D13+D14</f>
        <v>4327140.83</v>
      </c>
      <c r="E10" s="76">
        <f>E12+E13+E14</f>
        <v>4584456.24</v>
      </c>
      <c r="F10" s="99">
        <f>E10/D10*100</f>
        <v>105.9465457702702</v>
      </c>
    </row>
    <row r="11" spans="1:6" ht="12.75">
      <c r="A11" s="6" t="s">
        <v>5</v>
      </c>
      <c r="B11" s="37"/>
      <c r="C11" s="76"/>
      <c r="D11" s="74"/>
      <c r="E11" s="74"/>
      <c r="F11" s="8"/>
    </row>
    <row r="12" spans="1:6" ht="12.75">
      <c r="A12" s="45" t="s">
        <v>237</v>
      </c>
      <c r="B12" s="37"/>
      <c r="C12" s="78">
        <v>4010000</v>
      </c>
      <c r="D12" s="74">
        <v>4305664.9</v>
      </c>
      <c r="E12" s="74">
        <v>4560482.98</v>
      </c>
      <c r="F12" s="100">
        <f>E12/D12*100</f>
        <v>105.91820510695106</v>
      </c>
    </row>
    <row r="13" spans="1:6" ht="12.75">
      <c r="A13" s="7" t="s">
        <v>6</v>
      </c>
      <c r="B13" s="38"/>
      <c r="C13" s="78"/>
      <c r="D13" s="74">
        <v>19085.93</v>
      </c>
      <c r="E13" s="74">
        <v>19085.93</v>
      </c>
      <c r="F13" s="100">
        <f aca="true" t="shared" si="0" ref="F13:F76">E13/D13*100</f>
        <v>100</v>
      </c>
    </row>
    <row r="14" spans="1:6" ht="12.75">
      <c r="A14" s="45" t="s">
        <v>238</v>
      </c>
      <c r="B14" s="38"/>
      <c r="C14" s="78">
        <v>2390</v>
      </c>
      <c r="D14" s="74">
        <v>2390</v>
      </c>
      <c r="E14" s="74">
        <v>4887.33</v>
      </c>
      <c r="F14" s="100">
        <f t="shared" si="0"/>
        <v>204.4907949790795</v>
      </c>
    </row>
    <row r="15" spans="1:6" ht="12.75">
      <c r="A15" s="5" t="s">
        <v>231</v>
      </c>
      <c r="B15" s="36"/>
      <c r="C15" s="76">
        <f>SUM(C17:C23)+C30</f>
        <v>207606.75</v>
      </c>
      <c r="D15" s="76">
        <f>SUM(D17:D23)+D30</f>
        <v>349990.15</v>
      </c>
      <c r="E15" s="76">
        <f>SUM(E17:E23)+E30</f>
        <v>375336.67</v>
      </c>
      <c r="F15" s="99">
        <f t="shared" si="0"/>
        <v>107.24206666959056</v>
      </c>
    </row>
    <row r="16" spans="1:6" ht="10.5" customHeight="1">
      <c r="A16" s="6" t="s">
        <v>7</v>
      </c>
      <c r="B16" s="37"/>
      <c r="C16" s="76"/>
      <c r="D16" s="74"/>
      <c r="E16" s="74"/>
      <c r="F16" s="100"/>
    </row>
    <row r="17" spans="1:6" ht="12.75">
      <c r="A17" s="7" t="s">
        <v>8</v>
      </c>
      <c r="B17" s="38"/>
      <c r="C17" s="78">
        <v>200</v>
      </c>
      <c r="D17" s="74">
        <v>200</v>
      </c>
      <c r="E17" s="74">
        <v>5945.18</v>
      </c>
      <c r="F17" s="100">
        <f t="shared" si="0"/>
        <v>2972.59</v>
      </c>
    </row>
    <row r="18" spans="1:6" ht="12.75">
      <c r="A18" s="45" t="s">
        <v>278</v>
      </c>
      <c r="B18" s="38"/>
      <c r="C18" s="78"/>
      <c r="D18" s="74">
        <v>38649.81</v>
      </c>
      <c r="E18" s="74">
        <v>44514.99</v>
      </c>
      <c r="F18" s="100">
        <f t="shared" si="0"/>
        <v>115.17518456106252</v>
      </c>
    </row>
    <row r="19" spans="1:6" ht="12.75">
      <c r="A19" s="45" t="s">
        <v>284</v>
      </c>
      <c r="B19" s="38"/>
      <c r="C19" s="78">
        <v>30000</v>
      </c>
      <c r="D19" s="74">
        <v>30000</v>
      </c>
      <c r="E19" s="74">
        <v>30891.78</v>
      </c>
      <c r="F19" s="100">
        <f t="shared" si="0"/>
        <v>102.97259999999999</v>
      </c>
    </row>
    <row r="20" spans="1:6" ht="12.75">
      <c r="A20" s="8" t="s">
        <v>279</v>
      </c>
      <c r="B20" s="39"/>
      <c r="C20" s="78">
        <v>79816.15</v>
      </c>
      <c r="D20" s="74">
        <v>105474.5</v>
      </c>
      <c r="E20" s="74">
        <v>107139.39</v>
      </c>
      <c r="F20" s="100">
        <f t="shared" si="0"/>
        <v>101.5784763141802</v>
      </c>
    </row>
    <row r="21" spans="1:6" ht="12.75">
      <c r="A21" s="8" t="s">
        <v>280</v>
      </c>
      <c r="B21" s="39"/>
      <c r="C21" s="78"/>
      <c r="D21" s="74">
        <v>25500</v>
      </c>
      <c r="E21" s="74">
        <v>25500</v>
      </c>
      <c r="F21" s="100">
        <f t="shared" si="0"/>
        <v>100</v>
      </c>
    </row>
    <row r="22" spans="1:6" ht="12.75">
      <c r="A22" s="8" t="s">
        <v>281</v>
      </c>
      <c r="B22" s="39"/>
      <c r="C22" s="78"/>
      <c r="D22" s="74">
        <v>12661.94</v>
      </c>
      <c r="E22" s="74">
        <v>21535.71</v>
      </c>
      <c r="F22" s="100">
        <f t="shared" si="0"/>
        <v>170.0822306850293</v>
      </c>
    </row>
    <row r="23" spans="1:6" ht="12.75">
      <c r="A23" s="7" t="s">
        <v>9</v>
      </c>
      <c r="B23" s="38"/>
      <c r="C23" s="78">
        <f>SUM(C24:C29)</f>
        <v>97590.6</v>
      </c>
      <c r="D23" s="78">
        <f>SUM(D24:D29)</f>
        <v>100812.75999999998</v>
      </c>
      <c r="E23" s="78">
        <f>SUM(E24:E29)</f>
        <v>100812.76000000001</v>
      </c>
      <c r="F23" s="100">
        <f t="shared" si="0"/>
        <v>100.00000000000003</v>
      </c>
    </row>
    <row r="24" spans="1:6" ht="12.75">
      <c r="A24" s="7" t="s">
        <v>10</v>
      </c>
      <c r="B24" s="38"/>
      <c r="C24" s="78">
        <v>38857.2</v>
      </c>
      <c r="D24" s="74">
        <v>42427.509999999995</v>
      </c>
      <c r="E24" s="74">
        <v>42427.51</v>
      </c>
      <c r="F24" s="100">
        <f t="shared" si="0"/>
        <v>100.00000000000003</v>
      </c>
    </row>
    <row r="25" spans="1:6" ht="12.75">
      <c r="A25" s="8" t="s">
        <v>145</v>
      </c>
      <c r="B25" s="39"/>
      <c r="C25" s="78">
        <v>1004.6</v>
      </c>
      <c r="D25" s="74">
        <v>110.14999999999998</v>
      </c>
      <c r="E25" s="74">
        <v>110.15</v>
      </c>
      <c r="F25" s="100">
        <f t="shared" si="0"/>
        <v>100.00000000000003</v>
      </c>
    </row>
    <row r="26" spans="1:6" ht="12.75">
      <c r="A26" s="7" t="s">
        <v>11</v>
      </c>
      <c r="B26" s="38"/>
      <c r="C26" s="78">
        <v>18468</v>
      </c>
      <c r="D26" s="74">
        <v>18468</v>
      </c>
      <c r="E26" s="74">
        <v>18468</v>
      </c>
      <c r="F26" s="100">
        <f t="shared" si="0"/>
        <v>100</v>
      </c>
    </row>
    <row r="27" spans="1:6" ht="12.75">
      <c r="A27" s="8" t="s">
        <v>146</v>
      </c>
      <c r="B27" s="39"/>
      <c r="C27" s="78">
        <v>9053.1</v>
      </c>
      <c r="D27" s="74">
        <v>9541.8</v>
      </c>
      <c r="E27" s="74">
        <v>9541.8</v>
      </c>
      <c r="F27" s="100">
        <f t="shared" si="0"/>
        <v>100</v>
      </c>
    </row>
    <row r="28" spans="1:6" ht="12.75">
      <c r="A28" s="8" t="s">
        <v>261</v>
      </c>
      <c r="B28" s="39"/>
      <c r="C28" s="78">
        <v>268.8</v>
      </c>
      <c r="D28" s="74">
        <v>326.40000000000003</v>
      </c>
      <c r="E28" s="74">
        <v>326.4</v>
      </c>
      <c r="F28" s="100">
        <f t="shared" si="0"/>
        <v>99.99999999999997</v>
      </c>
    </row>
    <row r="29" spans="1:6" ht="12.75">
      <c r="A29" s="8" t="s">
        <v>147</v>
      </c>
      <c r="B29" s="39"/>
      <c r="C29" s="78">
        <v>29938.9</v>
      </c>
      <c r="D29" s="74">
        <v>29938.9</v>
      </c>
      <c r="E29" s="74">
        <v>29938.9</v>
      </c>
      <c r="F29" s="100">
        <f t="shared" si="0"/>
        <v>100</v>
      </c>
    </row>
    <row r="30" spans="1:6" ht="12.75">
      <c r="A30" s="8" t="s">
        <v>198</v>
      </c>
      <c r="B30" s="39"/>
      <c r="C30" s="78"/>
      <c r="D30" s="74">
        <v>36691.14</v>
      </c>
      <c r="E30" s="74">
        <v>38996.86</v>
      </c>
      <c r="F30" s="100">
        <f t="shared" si="0"/>
        <v>106.28413289965917</v>
      </c>
    </row>
    <row r="31" spans="1:6" ht="12.75">
      <c r="A31" s="9" t="s">
        <v>232</v>
      </c>
      <c r="B31" s="40"/>
      <c r="C31" s="79">
        <f>SUM(C33:C37)</f>
        <v>16790</v>
      </c>
      <c r="D31" s="79">
        <f>SUM(D33:D37)</f>
        <v>16790</v>
      </c>
      <c r="E31" s="79">
        <f>SUM(E33:E37)</f>
        <v>2331.2799999999997</v>
      </c>
      <c r="F31" s="99">
        <f t="shared" si="0"/>
        <v>13.884931506849313</v>
      </c>
    </row>
    <row r="32" spans="1:6" ht="11.25" customHeight="1">
      <c r="A32" s="6" t="s">
        <v>7</v>
      </c>
      <c r="B32" s="37"/>
      <c r="C32" s="78"/>
      <c r="D32" s="74"/>
      <c r="E32" s="74"/>
      <c r="F32" s="100"/>
    </row>
    <row r="33" spans="1:6" ht="12.75" hidden="1">
      <c r="A33" s="45" t="s">
        <v>107</v>
      </c>
      <c r="B33" s="38"/>
      <c r="C33" s="78"/>
      <c r="D33" s="74">
        <v>0</v>
      </c>
      <c r="E33" s="74"/>
      <c r="F33" s="100" t="e">
        <f t="shared" si="0"/>
        <v>#DIV/0!</v>
      </c>
    </row>
    <row r="34" spans="1:6" ht="12.75" hidden="1">
      <c r="A34" s="8" t="s">
        <v>102</v>
      </c>
      <c r="B34" s="39"/>
      <c r="C34" s="78"/>
      <c r="D34" s="74">
        <v>0</v>
      </c>
      <c r="E34" s="74"/>
      <c r="F34" s="100" t="e">
        <f t="shared" si="0"/>
        <v>#DIV/0!</v>
      </c>
    </row>
    <row r="35" spans="1:6" ht="12.75">
      <c r="A35" s="8" t="s">
        <v>105</v>
      </c>
      <c r="B35" s="39"/>
      <c r="C35" s="78">
        <v>1790</v>
      </c>
      <c r="D35" s="74">
        <v>1790</v>
      </c>
      <c r="E35" s="74">
        <v>598.48</v>
      </c>
      <c r="F35" s="100">
        <f t="shared" si="0"/>
        <v>33.43463687150838</v>
      </c>
    </row>
    <row r="36" spans="1:6" ht="12.75" hidden="1">
      <c r="A36" s="8" t="s">
        <v>112</v>
      </c>
      <c r="B36" s="39"/>
      <c r="C36" s="78"/>
      <c r="D36" s="74">
        <v>0</v>
      </c>
      <c r="E36" s="74"/>
      <c r="F36" s="100" t="e">
        <f t="shared" si="0"/>
        <v>#DIV/0!</v>
      </c>
    </row>
    <row r="37" spans="1:6" ht="12.75">
      <c r="A37" s="45" t="s">
        <v>262</v>
      </c>
      <c r="B37" s="38"/>
      <c r="C37" s="78">
        <v>15000</v>
      </c>
      <c r="D37" s="74">
        <v>15000</v>
      </c>
      <c r="E37" s="74">
        <v>1732.8</v>
      </c>
      <c r="F37" s="100">
        <f t="shared" si="0"/>
        <v>11.552</v>
      </c>
    </row>
    <row r="38" spans="1:6" ht="12.75">
      <c r="A38" s="9" t="s">
        <v>233</v>
      </c>
      <c r="B38" s="38"/>
      <c r="C38" s="78"/>
      <c r="D38" s="74"/>
      <c r="E38" s="74"/>
      <c r="F38" s="100"/>
    </row>
    <row r="39" spans="1:6" ht="12.75">
      <c r="A39" s="5" t="s">
        <v>13</v>
      </c>
      <c r="B39" s="36"/>
      <c r="C39" s="76">
        <f>SUM(C41:C59)</f>
        <v>83932.3</v>
      </c>
      <c r="D39" s="76">
        <f>SUM(D41:D59)</f>
        <v>7720691.290000001</v>
      </c>
      <c r="E39" s="76">
        <f>SUM(E41:E59)</f>
        <v>7720691.29</v>
      </c>
      <c r="F39" s="99">
        <f t="shared" si="0"/>
        <v>99.99999999999999</v>
      </c>
    </row>
    <row r="40" spans="1:6" ht="10.5" customHeight="1">
      <c r="A40" s="10" t="s">
        <v>14</v>
      </c>
      <c r="B40" s="41"/>
      <c r="C40" s="78"/>
      <c r="D40" s="74"/>
      <c r="E40" s="74"/>
      <c r="F40" s="100"/>
    </row>
    <row r="41" spans="1:6" ht="12.75">
      <c r="A41" s="8" t="s">
        <v>15</v>
      </c>
      <c r="B41" s="39"/>
      <c r="C41" s="78">
        <v>83682.3</v>
      </c>
      <c r="D41" s="74">
        <v>83682.3</v>
      </c>
      <c r="E41" s="74">
        <v>83682.3</v>
      </c>
      <c r="F41" s="100">
        <f t="shared" si="0"/>
        <v>100</v>
      </c>
    </row>
    <row r="42" spans="1:6" ht="12.75">
      <c r="A42" s="8" t="s">
        <v>16</v>
      </c>
      <c r="B42" s="39"/>
      <c r="C42" s="78"/>
      <c r="D42" s="74">
        <v>1713.77</v>
      </c>
      <c r="E42" s="74">
        <v>1713.77</v>
      </c>
      <c r="F42" s="100">
        <f t="shared" si="0"/>
        <v>100</v>
      </c>
    </row>
    <row r="43" spans="1:6" ht="12.75">
      <c r="A43" s="8" t="s">
        <v>17</v>
      </c>
      <c r="B43" s="39"/>
      <c r="C43" s="78"/>
      <c r="D43" s="74">
        <v>6297281.100000001</v>
      </c>
      <c r="E43" s="74">
        <v>6297281.1</v>
      </c>
      <c r="F43" s="100">
        <f t="shared" si="0"/>
        <v>99.99999999999999</v>
      </c>
    </row>
    <row r="44" spans="1:6" ht="12.75">
      <c r="A44" s="8" t="s">
        <v>18</v>
      </c>
      <c r="B44" s="39"/>
      <c r="C44" s="78"/>
      <c r="D44" s="74">
        <v>957703.67</v>
      </c>
      <c r="E44" s="74">
        <v>957703.67</v>
      </c>
      <c r="F44" s="100">
        <f t="shared" si="0"/>
        <v>100</v>
      </c>
    </row>
    <row r="45" spans="1:6" ht="12.75">
      <c r="A45" s="8" t="s">
        <v>19</v>
      </c>
      <c r="B45" s="39"/>
      <c r="C45" s="78"/>
      <c r="D45" s="74">
        <v>3119.33</v>
      </c>
      <c r="E45" s="74">
        <v>3119.34</v>
      </c>
      <c r="F45" s="100">
        <f t="shared" si="0"/>
        <v>100.00032058166337</v>
      </c>
    </row>
    <row r="46" spans="1:6" ht="12.75">
      <c r="A46" s="8" t="s">
        <v>20</v>
      </c>
      <c r="B46" s="39"/>
      <c r="C46" s="78"/>
      <c r="D46" s="74">
        <v>1398</v>
      </c>
      <c r="E46" s="74">
        <v>1398</v>
      </c>
      <c r="F46" s="100">
        <f t="shared" si="0"/>
        <v>100</v>
      </c>
    </row>
    <row r="47" spans="1:6" ht="12.75">
      <c r="A47" s="8" t="s">
        <v>299</v>
      </c>
      <c r="B47" s="39"/>
      <c r="C47" s="78"/>
      <c r="D47" s="74">
        <v>3530.8900000000003</v>
      </c>
      <c r="E47" s="74">
        <v>3530.89</v>
      </c>
      <c r="F47" s="100">
        <f t="shared" si="0"/>
        <v>99.99999999999999</v>
      </c>
    </row>
    <row r="48" spans="1:6" ht="12.75">
      <c r="A48" s="8" t="s">
        <v>21</v>
      </c>
      <c r="B48" s="39"/>
      <c r="C48" s="78"/>
      <c r="D48" s="74">
        <v>224</v>
      </c>
      <c r="E48" s="74">
        <v>224</v>
      </c>
      <c r="F48" s="100">
        <f t="shared" si="0"/>
        <v>100</v>
      </c>
    </row>
    <row r="49" spans="1:6" ht="12.75">
      <c r="A49" s="8" t="s">
        <v>138</v>
      </c>
      <c r="B49" s="39"/>
      <c r="C49" s="78"/>
      <c r="D49" s="74">
        <v>270393.45</v>
      </c>
      <c r="E49" s="74">
        <v>270393.45</v>
      </c>
      <c r="F49" s="100">
        <f t="shared" si="0"/>
        <v>100</v>
      </c>
    </row>
    <row r="50" spans="1:6" ht="12.75">
      <c r="A50" s="8" t="s">
        <v>150</v>
      </c>
      <c r="B50" s="39"/>
      <c r="C50" s="78"/>
      <c r="D50" s="74">
        <v>4148.07</v>
      </c>
      <c r="E50" s="74">
        <v>4148.07</v>
      </c>
      <c r="F50" s="100">
        <f t="shared" si="0"/>
        <v>100</v>
      </c>
    </row>
    <row r="51" spans="1:6" ht="12.75">
      <c r="A51" s="8" t="s">
        <v>330</v>
      </c>
      <c r="B51" s="39"/>
      <c r="C51" s="78"/>
      <c r="D51" s="74">
        <v>137</v>
      </c>
      <c r="E51" s="74">
        <v>137</v>
      </c>
      <c r="F51" s="100">
        <f t="shared" si="0"/>
        <v>100</v>
      </c>
    </row>
    <row r="52" spans="1:6" ht="12.75">
      <c r="A52" s="8" t="s">
        <v>22</v>
      </c>
      <c r="B52" s="39"/>
      <c r="C52" s="78"/>
      <c r="D52" s="74">
        <v>6159.049999999999</v>
      </c>
      <c r="E52" s="74">
        <v>6159.04</v>
      </c>
      <c r="F52" s="100">
        <f t="shared" si="0"/>
        <v>99.99983763729797</v>
      </c>
    </row>
    <row r="53" spans="1:6" ht="12.75">
      <c r="A53" s="8" t="s">
        <v>23</v>
      </c>
      <c r="B53" s="39"/>
      <c r="C53" s="78"/>
      <c r="D53" s="74">
        <v>376</v>
      </c>
      <c r="E53" s="74">
        <v>376</v>
      </c>
      <c r="F53" s="100">
        <f t="shared" si="0"/>
        <v>100</v>
      </c>
    </row>
    <row r="54" spans="1:6" ht="12.75" hidden="1">
      <c r="A54" s="8" t="s">
        <v>205</v>
      </c>
      <c r="B54" s="39"/>
      <c r="C54" s="78"/>
      <c r="D54" s="74"/>
      <c r="E54" s="74"/>
      <c r="F54" s="100" t="e">
        <f t="shared" si="0"/>
        <v>#DIV/0!</v>
      </c>
    </row>
    <row r="55" spans="1:6" ht="12.75" hidden="1">
      <c r="A55" s="8" t="s">
        <v>151</v>
      </c>
      <c r="B55" s="39"/>
      <c r="C55" s="78"/>
      <c r="D55" s="74">
        <v>0</v>
      </c>
      <c r="E55" s="74"/>
      <c r="F55" s="100" t="e">
        <f t="shared" si="0"/>
        <v>#DIV/0!</v>
      </c>
    </row>
    <row r="56" spans="1:6" ht="12.75">
      <c r="A56" s="8" t="s">
        <v>24</v>
      </c>
      <c r="B56" s="39"/>
      <c r="C56" s="78"/>
      <c r="D56" s="74">
        <v>84000</v>
      </c>
      <c r="E56" s="74">
        <v>84000</v>
      </c>
      <c r="F56" s="100">
        <f t="shared" si="0"/>
        <v>100</v>
      </c>
    </row>
    <row r="57" spans="1:6" ht="12.75">
      <c r="A57" s="8" t="s">
        <v>25</v>
      </c>
      <c r="B57" s="39"/>
      <c r="C57" s="78"/>
      <c r="D57" s="74">
        <v>4757.910000000001</v>
      </c>
      <c r="E57" s="74">
        <v>4757.91</v>
      </c>
      <c r="F57" s="100">
        <f t="shared" si="0"/>
        <v>99.99999999999997</v>
      </c>
    </row>
    <row r="58" spans="1:6" ht="12.75">
      <c r="A58" s="8" t="s">
        <v>313</v>
      </c>
      <c r="B58" s="39"/>
      <c r="C58" s="78">
        <v>250</v>
      </c>
      <c r="D58" s="74">
        <v>2066.75</v>
      </c>
      <c r="E58" s="74">
        <v>2066.75</v>
      </c>
      <c r="F58" s="100">
        <f t="shared" si="0"/>
        <v>100</v>
      </c>
    </row>
    <row r="59" spans="1:6" ht="12.75" hidden="1">
      <c r="A59" s="8" t="s">
        <v>156</v>
      </c>
      <c r="B59" s="39"/>
      <c r="C59" s="78"/>
      <c r="D59" s="74">
        <v>0</v>
      </c>
      <c r="E59" s="74"/>
      <c r="F59" s="100" t="e">
        <f t="shared" si="0"/>
        <v>#DIV/0!</v>
      </c>
    </row>
    <row r="60" spans="1:6" ht="12.75" hidden="1">
      <c r="A60" s="9" t="s">
        <v>26</v>
      </c>
      <c r="B60" s="40"/>
      <c r="C60" s="79">
        <f>SUM(C62:C64)</f>
        <v>0</v>
      </c>
      <c r="D60" s="79">
        <v>0</v>
      </c>
      <c r="E60" s="74"/>
      <c r="F60" s="100" t="e">
        <f t="shared" si="0"/>
        <v>#DIV/0!</v>
      </c>
    </row>
    <row r="61" spans="1:6" ht="12.75" hidden="1">
      <c r="A61" s="6" t="s">
        <v>14</v>
      </c>
      <c r="B61" s="37"/>
      <c r="C61" s="78"/>
      <c r="D61" s="74"/>
      <c r="E61" s="74"/>
      <c r="F61" s="100" t="e">
        <f t="shared" si="0"/>
        <v>#DIV/0!</v>
      </c>
    </row>
    <row r="62" spans="1:6" ht="12.75" hidden="1">
      <c r="A62" s="8" t="s">
        <v>27</v>
      </c>
      <c r="B62" s="39"/>
      <c r="C62" s="78"/>
      <c r="D62" s="74">
        <v>0</v>
      </c>
      <c r="E62" s="74"/>
      <c r="F62" s="100" t="e">
        <f t="shared" si="0"/>
        <v>#DIV/0!</v>
      </c>
    </row>
    <row r="63" spans="1:6" ht="12.75" hidden="1">
      <c r="A63" s="8" t="s">
        <v>28</v>
      </c>
      <c r="B63" s="39"/>
      <c r="C63" s="78"/>
      <c r="D63" s="74">
        <v>0</v>
      </c>
      <c r="E63" s="74"/>
      <c r="F63" s="100" t="e">
        <f t="shared" si="0"/>
        <v>#DIV/0!</v>
      </c>
    </row>
    <row r="64" spans="1:6" ht="12.75" hidden="1">
      <c r="A64" s="8" t="s">
        <v>29</v>
      </c>
      <c r="B64" s="39"/>
      <c r="C64" s="78"/>
      <c r="D64" s="74">
        <v>0</v>
      </c>
      <c r="E64" s="74"/>
      <c r="F64" s="100" t="e">
        <f t="shared" si="0"/>
        <v>#DIV/0!</v>
      </c>
    </row>
    <row r="65" spans="1:6" ht="12.75">
      <c r="A65" s="5" t="s">
        <v>30</v>
      </c>
      <c r="B65" s="36"/>
      <c r="C65" s="76">
        <f>SUM(C67:C83)</f>
        <v>0</v>
      </c>
      <c r="D65" s="76">
        <f>SUM(D67:D83)</f>
        <v>942038.47</v>
      </c>
      <c r="E65" s="76">
        <f>SUM(E67:E83)</f>
        <v>942038.47</v>
      </c>
      <c r="F65" s="99">
        <f t="shared" si="0"/>
        <v>100</v>
      </c>
    </row>
    <row r="66" spans="1:6" ht="12.75">
      <c r="A66" s="10" t="s">
        <v>14</v>
      </c>
      <c r="B66" s="41"/>
      <c r="C66" s="78"/>
      <c r="D66" s="74"/>
      <c r="E66" s="74"/>
      <c r="F66" s="100"/>
    </row>
    <row r="67" spans="1:6" ht="12.75">
      <c r="A67" s="8" t="s">
        <v>17</v>
      </c>
      <c r="B67" s="39"/>
      <c r="C67" s="78"/>
      <c r="D67" s="74">
        <v>9859.64</v>
      </c>
      <c r="E67" s="74">
        <v>9859.64</v>
      </c>
      <c r="F67" s="100">
        <f t="shared" si="0"/>
        <v>100</v>
      </c>
    </row>
    <row r="68" spans="1:6" ht="12.75">
      <c r="A68" s="12" t="s">
        <v>18</v>
      </c>
      <c r="B68" s="42"/>
      <c r="C68" s="78"/>
      <c r="D68" s="74">
        <v>19964.25</v>
      </c>
      <c r="E68" s="74">
        <v>19964.25</v>
      </c>
      <c r="F68" s="100">
        <f t="shared" si="0"/>
        <v>100</v>
      </c>
    </row>
    <row r="69" spans="1:6" ht="12.75">
      <c r="A69" s="12" t="s">
        <v>16</v>
      </c>
      <c r="B69" s="42"/>
      <c r="C69" s="78"/>
      <c r="D69" s="74">
        <v>39775.03</v>
      </c>
      <c r="E69" s="74">
        <v>39775.03</v>
      </c>
      <c r="F69" s="100">
        <f t="shared" si="0"/>
        <v>100</v>
      </c>
    </row>
    <row r="70" spans="1:6" ht="12.75">
      <c r="A70" s="12" t="s">
        <v>31</v>
      </c>
      <c r="B70" s="42"/>
      <c r="C70" s="78"/>
      <c r="D70" s="74">
        <v>36025.23</v>
      </c>
      <c r="E70" s="74">
        <v>36025.23</v>
      </c>
      <c r="F70" s="100">
        <f t="shared" si="0"/>
        <v>100</v>
      </c>
    </row>
    <row r="71" spans="1:6" ht="12.75">
      <c r="A71" s="8" t="s">
        <v>19</v>
      </c>
      <c r="B71" s="39"/>
      <c r="C71" s="78"/>
      <c r="D71" s="74">
        <v>541500.95</v>
      </c>
      <c r="E71" s="74">
        <v>541500.95</v>
      </c>
      <c r="F71" s="100">
        <f t="shared" si="0"/>
        <v>100</v>
      </c>
    </row>
    <row r="72" spans="1:6" ht="12.75" hidden="1">
      <c r="A72" s="8" t="s">
        <v>299</v>
      </c>
      <c r="B72" s="39"/>
      <c r="C72" s="78"/>
      <c r="D72" s="74">
        <v>0</v>
      </c>
      <c r="E72" s="74"/>
      <c r="F72" s="100" t="e">
        <f t="shared" si="0"/>
        <v>#DIV/0!</v>
      </c>
    </row>
    <row r="73" spans="1:6" ht="12.75">
      <c r="A73" s="8" t="s">
        <v>20</v>
      </c>
      <c r="B73" s="39"/>
      <c r="C73" s="78"/>
      <c r="D73" s="74">
        <v>308</v>
      </c>
      <c r="E73" s="74">
        <v>308</v>
      </c>
      <c r="F73" s="100">
        <f t="shared" si="0"/>
        <v>100</v>
      </c>
    </row>
    <row r="74" spans="1:6" ht="12.75" hidden="1">
      <c r="A74" s="8" t="s">
        <v>224</v>
      </c>
      <c r="B74" s="39"/>
      <c r="C74" s="78"/>
      <c r="D74" s="74">
        <v>0</v>
      </c>
      <c r="E74" s="74"/>
      <c r="F74" s="100" t="e">
        <f t="shared" si="0"/>
        <v>#DIV/0!</v>
      </c>
    </row>
    <row r="75" spans="1:6" ht="12.75">
      <c r="A75" s="8" t="s">
        <v>150</v>
      </c>
      <c r="B75" s="39"/>
      <c r="C75" s="78"/>
      <c r="D75" s="74">
        <v>69787.19</v>
      </c>
      <c r="E75" s="74">
        <v>69787.19</v>
      </c>
      <c r="F75" s="100">
        <f t="shared" si="0"/>
        <v>100</v>
      </c>
    </row>
    <row r="76" spans="1:6" ht="12.75">
      <c r="A76" s="8" t="s">
        <v>330</v>
      </c>
      <c r="B76" s="39"/>
      <c r="C76" s="78"/>
      <c r="D76" s="74">
        <v>4821.6</v>
      </c>
      <c r="E76" s="74">
        <v>4821.6</v>
      </c>
      <c r="F76" s="100">
        <f t="shared" si="0"/>
        <v>100</v>
      </c>
    </row>
    <row r="77" spans="1:6" ht="12.75" hidden="1">
      <c r="A77" s="8" t="s">
        <v>151</v>
      </c>
      <c r="B77" s="39"/>
      <c r="C77" s="78"/>
      <c r="D77" s="74">
        <v>0</v>
      </c>
      <c r="E77" s="74"/>
      <c r="F77" s="100" t="e">
        <f aca="true" t="shared" si="1" ref="F77:F140">E77/D77*100</f>
        <v>#DIV/0!</v>
      </c>
    </row>
    <row r="78" spans="1:6" ht="12.75">
      <c r="A78" s="8" t="s">
        <v>32</v>
      </c>
      <c r="B78" s="39"/>
      <c r="C78" s="78"/>
      <c r="D78" s="74">
        <v>179448.39</v>
      </c>
      <c r="E78" s="74">
        <v>179448.39</v>
      </c>
      <c r="F78" s="100">
        <f t="shared" si="1"/>
        <v>100</v>
      </c>
    </row>
    <row r="79" spans="1:6" ht="12.75" hidden="1">
      <c r="A79" s="8" t="s">
        <v>33</v>
      </c>
      <c r="B79" s="39"/>
      <c r="C79" s="78"/>
      <c r="D79" s="74">
        <v>0</v>
      </c>
      <c r="E79" s="74"/>
      <c r="F79" s="100" t="e">
        <f t="shared" si="1"/>
        <v>#DIV/0!</v>
      </c>
    </row>
    <row r="80" spans="1:6" ht="12.75" hidden="1">
      <c r="A80" s="8" t="s">
        <v>34</v>
      </c>
      <c r="B80" s="39"/>
      <c r="C80" s="78"/>
      <c r="D80" s="74">
        <v>0</v>
      </c>
      <c r="E80" s="74"/>
      <c r="F80" s="100" t="e">
        <f t="shared" si="1"/>
        <v>#DIV/0!</v>
      </c>
    </row>
    <row r="81" spans="1:6" ht="12.75">
      <c r="A81" s="8" t="s">
        <v>22</v>
      </c>
      <c r="B81" s="39"/>
      <c r="C81" s="78"/>
      <c r="D81" s="74">
        <v>16930.350000000002</v>
      </c>
      <c r="E81" s="74">
        <v>16930.35</v>
      </c>
      <c r="F81" s="100">
        <f t="shared" si="1"/>
        <v>99.99999999999997</v>
      </c>
    </row>
    <row r="82" spans="1:6" ht="12.75">
      <c r="A82" s="8" t="s">
        <v>25</v>
      </c>
      <c r="B82" s="39"/>
      <c r="C82" s="78"/>
      <c r="D82" s="74">
        <v>23617.84</v>
      </c>
      <c r="E82" s="74">
        <v>23617.84</v>
      </c>
      <c r="F82" s="100">
        <f t="shared" si="1"/>
        <v>100</v>
      </c>
    </row>
    <row r="83" spans="1:6" ht="12.75" hidden="1">
      <c r="A83" s="8" t="s">
        <v>156</v>
      </c>
      <c r="B83" s="39"/>
      <c r="C83" s="78"/>
      <c r="D83" s="74">
        <v>0</v>
      </c>
      <c r="E83" s="74"/>
      <c r="F83" s="100" t="e">
        <f t="shared" si="1"/>
        <v>#DIV/0!</v>
      </c>
    </row>
    <row r="84" spans="1:6" ht="15" customHeight="1" hidden="1">
      <c r="A84" s="9" t="s">
        <v>35</v>
      </c>
      <c r="B84" s="40"/>
      <c r="C84" s="79">
        <f>SUM(C86:C88)</f>
        <v>0</v>
      </c>
      <c r="D84" s="79">
        <v>0</v>
      </c>
      <c r="E84" s="74"/>
      <c r="F84" s="100" t="e">
        <f t="shared" si="1"/>
        <v>#DIV/0!</v>
      </c>
    </row>
    <row r="85" spans="1:6" ht="12.75" hidden="1">
      <c r="A85" s="6" t="s">
        <v>14</v>
      </c>
      <c r="B85" s="37"/>
      <c r="C85" s="78"/>
      <c r="D85" s="74"/>
      <c r="E85" s="74"/>
      <c r="F85" s="100" t="e">
        <f t="shared" si="1"/>
        <v>#DIV/0!</v>
      </c>
    </row>
    <row r="86" spans="1:6" ht="12.75" hidden="1">
      <c r="A86" s="8" t="s">
        <v>36</v>
      </c>
      <c r="B86" s="39"/>
      <c r="C86" s="78"/>
      <c r="D86" s="74">
        <v>0</v>
      </c>
      <c r="E86" s="74"/>
      <c r="F86" s="100" t="e">
        <f t="shared" si="1"/>
        <v>#DIV/0!</v>
      </c>
    </row>
    <row r="87" spans="1:6" ht="12.75" hidden="1">
      <c r="A87" s="8" t="s">
        <v>12</v>
      </c>
      <c r="B87" s="39"/>
      <c r="C87" s="78"/>
      <c r="D87" s="74">
        <v>0</v>
      </c>
      <c r="E87" s="74"/>
      <c r="F87" s="100" t="e">
        <f t="shared" si="1"/>
        <v>#DIV/0!</v>
      </c>
    </row>
    <row r="88" spans="1:6" ht="12.75" hidden="1">
      <c r="A88" s="8" t="s">
        <v>28</v>
      </c>
      <c r="B88" s="39"/>
      <c r="C88" s="78"/>
      <c r="D88" s="74">
        <v>0</v>
      </c>
      <c r="E88" s="74"/>
      <c r="F88" s="100" t="e">
        <f t="shared" si="1"/>
        <v>#DIV/0!</v>
      </c>
    </row>
    <row r="89" spans="1:6" ht="15.75" thickBot="1">
      <c r="A89" s="13" t="s">
        <v>37</v>
      </c>
      <c r="B89" s="43"/>
      <c r="C89" s="86">
        <f>C10+C15+C39+C65+C31+C84</f>
        <v>4320719.05</v>
      </c>
      <c r="D89" s="86">
        <f>D10+D15+D39+D65+D31+D84</f>
        <v>13356650.740000002</v>
      </c>
      <c r="E89" s="86">
        <f>E10+E15+E39+E65+E31+E84</f>
        <v>13624853.95</v>
      </c>
      <c r="F89" s="103">
        <f t="shared" si="1"/>
        <v>102.00801245178025</v>
      </c>
    </row>
    <row r="90" spans="1:6" ht="12.75">
      <c r="A90" s="5" t="s">
        <v>38</v>
      </c>
      <c r="B90" s="36"/>
      <c r="C90" s="76"/>
      <c r="D90" s="74"/>
      <c r="E90" s="74"/>
      <c r="F90" s="100"/>
    </row>
    <row r="91" spans="1:6" ht="12.75">
      <c r="A91" s="5" t="s">
        <v>54</v>
      </c>
      <c r="B91" s="48"/>
      <c r="C91" s="76">
        <f>C92+C101</f>
        <v>95515</v>
      </c>
      <c r="D91" s="76">
        <f>D92+D101</f>
        <v>199625.41999999998</v>
      </c>
      <c r="E91" s="118">
        <f>E92+E101</f>
        <v>125055.82</v>
      </c>
      <c r="F91" s="99">
        <f t="shared" si="1"/>
        <v>62.6452382667498</v>
      </c>
    </row>
    <row r="92" spans="1:6" ht="12.75">
      <c r="A92" s="14" t="s">
        <v>40</v>
      </c>
      <c r="B92" s="48"/>
      <c r="C92" s="81">
        <f>SUM(C94:C99)</f>
        <v>63515</v>
      </c>
      <c r="D92" s="81">
        <f>SUM(D94:D99)</f>
        <v>69200.12999999999</v>
      </c>
      <c r="E92" s="81">
        <f>SUM(E94:E99)</f>
        <v>64297.55</v>
      </c>
      <c r="F92" s="106">
        <f t="shared" si="1"/>
        <v>92.91536013010382</v>
      </c>
    </row>
    <row r="93" spans="1:6" ht="12.75">
      <c r="A93" s="10" t="s">
        <v>14</v>
      </c>
      <c r="B93" s="44"/>
      <c r="C93" s="78"/>
      <c r="D93" s="74"/>
      <c r="E93" s="74"/>
      <c r="F93" s="100"/>
    </row>
    <row r="94" spans="1:6" ht="12.75">
      <c r="A94" s="8" t="s">
        <v>42</v>
      </c>
      <c r="B94" s="44"/>
      <c r="C94" s="78">
        <v>12515</v>
      </c>
      <c r="D94" s="74">
        <v>8200</v>
      </c>
      <c r="E94" s="74">
        <v>5204.05</v>
      </c>
      <c r="F94" s="100">
        <f t="shared" si="1"/>
        <v>63.4640243902439</v>
      </c>
    </row>
    <row r="95" spans="1:6" ht="12.75" hidden="1">
      <c r="A95" s="8" t="s">
        <v>56</v>
      </c>
      <c r="B95" s="44"/>
      <c r="C95" s="78"/>
      <c r="D95" s="74">
        <v>0</v>
      </c>
      <c r="E95" s="74"/>
      <c r="F95" s="100" t="e">
        <f t="shared" si="1"/>
        <v>#DIV/0!</v>
      </c>
    </row>
    <row r="96" spans="1:6" ht="12.75">
      <c r="A96" s="12" t="s">
        <v>211</v>
      </c>
      <c r="B96" s="44"/>
      <c r="C96" s="78">
        <v>51000</v>
      </c>
      <c r="D96" s="74">
        <v>55600</v>
      </c>
      <c r="E96" s="74">
        <v>55600</v>
      </c>
      <c r="F96" s="100">
        <f t="shared" si="1"/>
        <v>100</v>
      </c>
    </row>
    <row r="97" spans="1:6" ht="12.75">
      <c r="A97" s="8" t="s">
        <v>57</v>
      </c>
      <c r="B97" s="44">
        <v>98278</v>
      </c>
      <c r="C97" s="78"/>
      <c r="D97" s="74">
        <v>1133.77</v>
      </c>
      <c r="E97" s="74">
        <v>1133.77</v>
      </c>
      <c r="F97" s="100">
        <f t="shared" si="1"/>
        <v>100</v>
      </c>
    </row>
    <row r="98" spans="1:6" ht="12.75">
      <c r="A98" s="8" t="s">
        <v>71</v>
      </c>
      <c r="B98" s="44"/>
      <c r="C98" s="78"/>
      <c r="D98" s="74">
        <v>1766.3600000000001</v>
      </c>
      <c r="E98" s="74">
        <v>1766.36</v>
      </c>
      <c r="F98" s="100">
        <f t="shared" si="1"/>
        <v>99.99999999999999</v>
      </c>
    </row>
    <row r="99" spans="1:6" ht="12.75">
      <c r="A99" s="7" t="s">
        <v>58</v>
      </c>
      <c r="B99" s="44"/>
      <c r="C99" s="78"/>
      <c r="D99" s="74">
        <v>2500</v>
      </c>
      <c r="E99" s="74">
        <v>593.37</v>
      </c>
      <c r="F99" s="100">
        <f t="shared" si="1"/>
        <v>23.7348</v>
      </c>
    </row>
    <row r="100" spans="1:6" ht="12.75">
      <c r="A100" s="7" t="s">
        <v>59</v>
      </c>
      <c r="B100" s="44"/>
      <c r="C100" s="78"/>
      <c r="D100" s="74">
        <v>2500</v>
      </c>
      <c r="E100" s="74">
        <v>593.37</v>
      </c>
      <c r="F100" s="100">
        <f t="shared" si="1"/>
        <v>23.7348</v>
      </c>
    </row>
    <row r="101" spans="1:6" ht="12.75">
      <c r="A101" s="15" t="s">
        <v>45</v>
      </c>
      <c r="B101" s="48"/>
      <c r="C101" s="82">
        <f>SUM(C103:C109)</f>
        <v>32000</v>
      </c>
      <c r="D101" s="82">
        <f>SUM(D103:D109)</f>
        <v>130425.29</v>
      </c>
      <c r="E101" s="82">
        <f>SUM(E103:E109)</f>
        <v>60758.27</v>
      </c>
      <c r="F101" s="106">
        <f t="shared" si="1"/>
        <v>46.58473061474504</v>
      </c>
    </row>
    <row r="102" spans="1:6" ht="12.75">
      <c r="A102" s="6" t="s">
        <v>14</v>
      </c>
      <c r="B102" s="44"/>
      <c r="C102" s="79"/>
      <c r="D102" s="74"/>
      <c r="E102" s="74"/>
      <c r="F102" s="100"/>
    </row>
    <row r="103" spans="1:6" ht="12.75">
      <c r="A103" s="7" t="s">
        <v>60</v>
      </c>
      <c r="B103" s="44"/>
      <c r="C103" s="78"/>
      <c r="D103" s="74">
        <v>40242.92</v>
      </c>
      <c r="E103" s="74">
        <v>18971.7</v>
      </c>
      <c r="F103" s="100">
        <f t="shared" si="1"/>
        <v>47.142950859430684</v>
      </c>
    </row>
    <row r="104" spans="1:6" ht="12.75">
      <c r="A104" s="12" t="s">
        <v>258</v>
      </c>
      <c r="B104" s="44"/>
      <c r="C104" s="78"/>
      <c r="D104" s="74">
        <v>20000</v>
      </c>
      <c r="E104" s="74">
        <v>20000</v>
      </c>
      <c r="F104" s="100">
        <f t="shared" si="1"/>
        <v>100</v>
      </c>
    </row>
    <row r="105" spans="1:6" ht="12.75" hidden="1">
      <c r="A105" s="7" t="s">
        <v>46</v>
      </c>
      <c r="B105" s="44"/>
      <c r="C105" s="78"/>
      <c r="D105" s="74">
        <v>0</v>
      </c>
      <c r="E105" s="74"/>
      <c r="F105" s="100" t="e">
        <f t="shared" si="1"/>
        <v>#DIV/0!</v>
      </c>
    </row>
    <row r="106" spans="1:6" ht="12.75" hidden="1">
      <c r="A106" s="8" t="s">
        <v>210</v>
      </c>
      <c r="B106" s="44"/>
      <c r="C106" s="78"/>
      <c r="D106" s="74">
        <v>0</v>
      </c>
      <c r="E106" s="74"/>
      <c r="F106" s="100" t="e">
        <f t="shared" si="1"/>
        <v>#DIV/0!</v>
      </c>
    </row>
    <row r="107" spans="1:6" ht="12.75" hidden="1">
      <c r="A107" s="8" t="s">
        <v>71</v>
      </c>
      <c r="B107" s="44"/>
      <c r="C107" s="78"/>
      <c r="D107" s="74">
        <v>0</v>
      </c>
      <c r="E107" s="74"/>
      <c r="F107" s="100" t="e">
        <f t="shared" si="1"/>
        <v>#DIV/0!</v>
      </c>
    </row>
    <row r="108" spans="1:6" ht="12.75">
      <c r="A108" s="8" t="s">
        <v>263</v>
      </c>
      <c r="B108" s="44">
        <v>1011</v>
      </c>
      <c r="C108" s="78">
        <v>2000</v>
      </c>
      <c r="D108" s="74">
        <v>2405.7200000000003</v>
      </c>
      <c r="E108" s="74">
        <v>0</v>
      </c>
      <c r="F108" s="100">
        <f t="shared" si="1"/>
        <v>0</v>
      </c>
    </row>
    <row r="109" spans="1:6" ht="12.75">
      <c r="A109" s="7" t="s">
        <v>58</v>
      </c>
      <c r="B109" s="44"/>
      <c r="C109" s="78">
        <v>30000</v>
      </c>
      <c r="D109" s="74">
        <v>67776.65</v>
      </c>
      <c r="E109" s="74">
        <v>21786.57</v>
      </c>
      <c r="F109" s="100">
        <f t="shared" si="1"/>
        <v>32.1446545381042</v>
      </c>
    </row>
    <row r="110" spans="1:6" ht="12.75">
      <c r="A110" s="16" t="s">
        <v>61</v>
      </c>
      <c r="B110" s="47"/>
      <c r="C110" s="92"/>
      <c r="D110" s="75">
        <v>52730.43</v>
      </c>
      <c r="E110" s="75">
        <v>21786.57</v>
      </c>
      <c r="F110" s="105">
        <f t="shared" si="1"/>
        <v>41.31688287009986</v>
      </c>
    </row>
    <row r="111" spans="1:6" ht="12.75">
      <c r="A111" s="9" t="s">
        <v>62</v>
      </c>
      <c r="B111" s="48"/>
      <c r="C111" s="79">
        <f>C112+C118</f>
        <v>10484</v>
      </c>
      <c r="D111" s="79">
        <f>D112+D118</f>
        <v>13744.67</v>
      </c>
      <c r="E111" s="79">
        <f>E112+E118</f>
        <v>11069.16</v>
      </c>
      <c r="F111" s="99">
        <f t="shared" si="1"/>
        <v>80.53419980254164</v>
      </c>
    </row>
    <row r="112" spans="1:6" ht="12.75">
      <c r="A112" s="14" t="s">
        <v>40</v>
      </c>
      <c r="B112" s="48"/>
      <c r="C112" s="81">
        <f>SUM(C114:C117)</f>
        <v>10484</v>
      </c>
      <c r="D112" s="81">
        <f>SUM(D114:D117)</f>
        <v>13744.67</v>
      </c>
      <c r="E112" s="81">
        <f>SUM(E114:E117)</f>
        <v>11069.16</v>
      </c>
      <c r="F112" s="106">
        <f t="shared" si="1"/>
        <v>80.53419980254164</v>
      </c>
    </row>
    <row r="113" spans="1:6" ht="12.75">
      <c r="A113" s="10" t="s">
        <v>14</v>
      </c>
      <c r="B113" s="44"/>
      <c r="C113" s="78"/>
      <c r="D113" s="74"/>
      <c r="E113" s="74"/>
      <c r="F113" s="100"/>
    </row>
    <row r="114" spans="1:6" ht="12.75">
      <c r="A114" s="8" t="s">
        <v>42</v>
      </c>
      <c r="B114" s="44"/>
      <c r="C114" s="78">
        <v>10484</v>
      </c>
      <c r="D114" s="74">
        <v>11904.67</v>
      </c>
      <c r="E114" s="74">
        <v>9229.16</v>
      </c>
      <c r="F114" s="100">
        <f t="shared" si="1"/>
        <v>77.52554249718807</v>
      </c>
    </row>
    <row r="115" spans="1:6" ht="12.75" hidden="1">
      <c r="A115" s="21" t="s">
        <v>292</v>
      </c>
      <c r="B115" s="44"/>
      <c r="C115" s="78"/>
      <c r="D115" s="74"/>
      <c r="E115" s="74"/>
      <c r="F115" s="100" t="e">
        <f t="shared" si="1"/>
        <v>#DIV/0!</v>
      </c>
    </row>
    <row r="116" spans="1:6" ht="12.75">
      <c r="A116" s="19" t="s">
        <v>63</v>
      </c>
      <c r="B116" s="47">
        <v>33166</v>
      </c>
      <c r="C116" s="92"/>
      <c r="D116" s="75">
        <v>1840</v>
      </c>
      <c r="E116" s="75">
        <v>1840</v>
      </c>
      <c r="F116" s="105">
        <f t="shared" si="1"/>
        <v>100</v>
      </c>
    </row>
    <row r="117" spans="1:6" ht="12.75" hidden="1">
      <c r="A117" s="12" t="s">
        <v>56</v>
      </c>
      <c r="B117" s="44"/>
      <c r="C117" s="78"/>
      <c r="D117" s="74">
        <v>0</v>
      </c>
      <c r="E117" s="74"/>
      <c r="F117" s="100" t="e">
        <f t="shared" si="1"/>
        <v>#DIV/0!</v>
      </c>
    </row>
    <row r="118" spans="1:6" ht="12.75" hidden="1">
      <c r="A118" s="14" t="s">
        <v>45</v>
      </c>
      <c r="B118" s="48"/>
      <c r="C118" s="81">
        <f>C120</f>
        <v>0</v>
      </c>
      <c r="D118" s="81">
        <v>0</v>
      </c>
      <c r="E118" s="74"/>
      <c r="F118" s="100" t="e">
        <f t="shared" si="1"/>
        <v>#DIV/0!</v>
      </c>
    </row>
    <row r="119" spans="1:6" ht="12.75" hidden="1">
      <c r="A119" s="10" t="s">
        <v>14</v>
      </c>
      <c r="B119" s="44"/>
      <c r="C119" s="78"/>
      <c r="D119" s="74"/>
      <c r="E119" s="74"/>
      <c r="F119" s="100" t="e">
        <f t="shared" si="1"/>
        <v>#DIV/0!</v>
      </c>
    </row>
    <row r="120" spans="1:6" ht="12.75" hidden="1">
      <c r="A120" s="11" t="s">
        <v>162</v>
      </c>
      <c r="B120" s="47"/>
      <c r="C120" s="92"/>
      <c r="D120" s="75">
        <v>0</v>
      </c>
      <c r="E120" s="74"/>
      <c r="F120" s="100" t="e">
        <f t="shared" si="1"/>
        <v>#DIV/0!</v>
      </c>
    </row>
    <row r="121" spans="1:6" ht="12.75">
      <c r="A121" s="5" t="s">
        <v>64</v>
      </c>
      <c r="B121" s="48"/>
      <c r="C121" s="76">
        <f>C122+C134</f>
        <v>1227223.9</v>
      </c>
      <c r="D121" s="76">
        <f>D122+D134</f>
        <v>1613104.62</v>
      </c>
      <c r="E121" s="76">
        <f>E122+E134</f>
        <v>1566933.01</v>
      </c>
      <c r="F121" s="99">
        <f t="shared" si="1"/>
        <v>97.13771757717736</v>
      </c>
    </row>
    <row r="122" spans="1:6" ht="12.75">
      <c r="A122" s="14" t="s">
        <v>40</v>
      </c>
      <c r="B122" s="48"/>
      <c r="C122" s="81">
        <f>SUM(C125:C133)</f>
        <v>1211223.9</v>
      </c>
      <c r="D122" s="81">
        <f>SUM(D125:D133)</f>
        <v>1604393.04</v>
      </c>
      <c r="E122" s="81">
        <f>SUM(E125:E133)</f>
        <v>1565237.81</v>
      </c>
      <c r="F122" s="106">
        <f t="shared" si="1"/>
        <v>97.55949888688123</v>
      </c>
    </row>
    <row r="123" spans="1:6" ht="12.75">
      <c r="A123" s="10" t="s">
        <v>14</v>
      </c>
      <c r="B123" s="44"/>
      <c r="C123" s="78"/>
      <c r="D123" s="74"/>
      <c r="E123" s="74"/>
      <c r="F123" s="100"/>
    </row>
    <row r="124" spans="1:6" ht="12.75">
      <c r="A124" s="12" t="s">
        <v>65</v>
      </c>
      <c r="B124" s="44"/>
      <c r="C124" s="78">
        <f>C125+C126</f>
        <v>734071</v>
      </c>
      <c r="D124" s="78">
        <f>D125+D126</f>
        <v>756251.01</v>
      </c>
      <c r="E124" s="78">
        <f>E125+E126</f>
        <v>717095.78</v>
      </c>
      <c r="F124" s="100">
        <f t="shared" si="1"/>
        <v>94.82245584042262</v>
      </c>
    </row>
    <row r="125" spans="1:6" ht="12.75">
      <c r="A125" s="12" t="s">
        <v>66</v>
      </c>
      <c r="B125" s="44"/>
      <c r="C125" s="78">
        <v>354000</v>
      </c>
      <c r="D125" s="74">
        <v>377183.78</v>
      </c>
      <c r="E125" s="74">
        <v>338028.55</v>
      </c>
      <c r="F125" s="100">
        <f t="shared" si="1"/>
        <v>89.61905785026067</v>
      </c>
    </row>
    <row r="126" spans="1:6" ht="12.75">
      <c r="A126" s="8" t="s">
        <v>67</v>
      </c>
      <c r="B126" s="44"/>
      <c r="C126" s="78">
        <v>380071</v>
      </c>
      <c r="D126" s="74">
        <v>379067.23</v>
      </c>
      <c r="E126" s="74">
        <v>379067.23</v>
      </c>
      <c r="F126" s="100">
        <f t="shared" si="1"/>
        <v>100</v>
      </c>
    </row>
    <row r="127" spans="1:6" ht="12.75">
      <c r="A127" s="12" t="s">
        <v>68</v>
      </c>
      <c r="B127" s="44"/>
      <c r="C127" s="78">
        <v>21152.9</v>
      </c>
      <c r="D127" s="74">
        <v>21500</v>
      </c>
      <c r="E127" s="74">
        <v>21500</v>
      </c>
      <c r="F127" s="100">
        <f t="shared" si="1"/>
        <v>100</v>
      </c>
    </row>
    <row r="128" spans="1:6" ht="12.75">
      <c r="A128" s="8" t="s">
        <v>69</v>
      </c>
      <c r="B128" s="44"/>
      <c r="C128" s="78"/>
      <c r="D128" s="74">
        <v>250</v>
      </c>
      <c r="E128" s="74">
        <v>250</v>
      </c>
      <c r="F128" s="100">
        <f t="shared" si="1"/>
        <v>100</v>
      </c>
    </row>
    <row r="129" spans="1:6" ht="12.75">
      <c r="A129" s="8" t="s">
        <v>56</v>
      </c>
      <c r="B129" s="44"/>
      <c r="C129" s="78"/>
      <c r="D129" s="74">
        <v>345.71</v>
      </c>
      <c r="E129" s="74">
        <v>345.71</v>
      </c>
      <c r="F129" s="100">
        <f t="shared" si="1"/>
        <v>100</v>
      </c>
    </row>
    <row r="130" spans="1:6" ht="12.75">
      <c r="A130" s="8" t="s">
        <v>70</v>
      </c>
      <c r="B130" s="44">
        <v>91252</v>
      </c>
      <c r="C130" s="78"/>
      <c r="D130" s="74">
        <v>84000</v>
      </c>
      <c r="E130" s="74">
        <v>84000</v>
      </c>
      <c r="F130" s="100">
        <f t="shared" si="1"/>
        <v>100</v>
      </c>
    </row>
    <row r="131" spans="1:6" ht="12.75">
      <c r="A131" s="8" t="s">
        <v>139</v>
      </c>
      <c r="B131" s="44">
        <v>27355</v>
      </c>
      <c r="C131" s="78"/>
      <c r="D131" s="74">
        <v>270393.45</v>
      </c>
      <c r="E131" s="74">
        <v>270393.45</v>
      </c>
      <c r="F131" s="100">
        <f t="shared" si="1"/>
        <v>100</v>
      </c>
    </row>
    <row r="132" spans="1:6" ht="12.75">
      <c r="A132" s="8" t="s">
        <v>42</v>
      </c>
      <c r="B132" s="44"/>
      <c r="C132" s="78">
        <v>456000</v>
      </c>
      <c r="D132" s="74">
        <v>471652.87000000005</v>
      </c>
      <c r="E132" s="74">
        <v>471652.87</v>
      </c>
      <c r="F132" s="100">
        <f t="shared" si="1"/>
        <v>99.99999999999999</v>
      </c>
    </row>
    <row r="133" spans="1:6" ht="12" customHeight="1" hidden="1">
      <c r="A133" s="8" t="s">
        <v>71</v>
      </c>
      <c r="B133" s="44"/>
      <c r="C133" s="78"/>
      <c r="D133" s="74">
        <v>0</v>
      </c>
      <c r="E133" s="74"/>
      <c r="F133" s="100" t="e">
        <f t="shared" si="1"/>
        <v>#DIV/0!</v>
      </c>
    </row>
    <row r="134" spans="1:6" ht="12.75">
      <c r="A134" s="15" t="s">
        <v>45</v>
      </c>
      <c r="B134" s="48"/>
      <c r="C134" s="82">
        <f>SUM(C136:C138)</f>
        <v>16000</v>
      </c>
      <c r="D134" s="82">
        <f>SUM(D136:D138)</f>
        <v>8711.58</v>
      </c>
      <c r="E134" s="82">
        <f>SUM(E136:E138)</f>
        <v>1695.2</v>
      </c>
      <c r="F134" s="106">
        <f t="shared" si="1"/>
        <v>19.45915666274086</v>
      </c>
    </row>
    <row r="135" spans="1:6" ht="12.75">
      <c r="A135" s="6" t="s">
        <v>14</v>
      </c>
      <c r="B135" s="44"/>
      <c r="C135" s="79"/>
      <c r="D135" s="74"/>
      <c r="E135" s="74"/>
      <c r="F135" s="100"/>
    </row>
    <row r="136" spans="1:6" ht="12.75">
      <c r="A136" s="7" t="s">
        <v>46</v>
      </c>
      <c r="B136" s="44"/>
      <c r="C136" s="78">
        <v>10000</v>
      </c>
      <c r="D136" s="74">
        <v>8711.58</v>
      </c>
      <c r="E136" s="74">
        <v>1695.2</v>
      </c>
      <c r="F136" s="100">
        <f t="shared" si="1"/>
        <v>19.45915666274086</v>
      </c>
    </row>
    <row r="137" spans="1:6" ht="12.75">
      <c r="A137" s="11" t="s">
        <v>83</v>
      </c>
      <c r="B137" s="47"/>
      <c r="C137" s="92">
        <v>6000</v>
      </c>
      <c r="D137" s="75">
        <v>0</v>
      </c>
      <c r="E137" s="75">
        <v>0</v>
      </c>
      <c r="F137" s="107" t="s">
        <v>342</v>
      </c>
    </row>
    <row r="138" spans="1:6" ht="12.75" hidden="1">
      <c r="A138" s="11" t="s">
        <v>72</v>
      </c>
      <c r="B138" s="47"/>
      <c r="C138" s="92"/>
      <c r="D138" s="75">
        <v>0</v>
      </c>
      <c r="E138" s="74"/>
      <c r="F138" s="100" t="e">
        <f t="shared" si="1"/>
        <v>#DIV/0!</v>
      </c>
    </row>
    <row r="139" spans="1:6" ht="12.75">
      <c r="A139" s="9" t="s">
        <v>73</v>
      </c>
      <c r="B139" s="48"/>
      <c r="C139" s="79">
        <f>C140+C145</f>
        <v>34232.8</v>
      </c>
      <c r="D139" s="79">
        <f>D140+D145</f>
        <v>85116.90000000001</v>
      </c>
      <c r="E139" s="79">
        <f>E140+E145</f>
        <v>73502.26000000001</v>
      </c>
      <c r="F139" s="99">
        <f t="shared" si="1"/>
        <v>86.35448424460948</v>
      </c>
    </row>
    <row r="140" spans="1:6" ht="12.75">
      <c r="A140" s="14" t="s">
        <v>40</v>
      </c>
      <c r="B140" s="48"/>
      <c r="C140" s="81">
        <f>SUM(C142:C144)</f>
        <v>32232.8</v>
      </c>
      <c r="D140" s="81">
        <f>SUM(D142:D144)</f>
        <v>77541.87</v>
      </c>
      <c r="E140" s="81">
        <f>SUM(E142:E144)</f>
        <v>70249.76000000001</v>
      </c>
      <c r="F140" s="106">
        <f t="shared" si="1"/>
        <v>90.59590644383482</v>
      </c>
    </row>
    <row r="141" spans="1:6" ht="12.75">
      <c r="A141" s="10" t="s">
        <v>14</v>
      </c>
      <c r="B141" s="44"/>
      <c r="C141" s="78"/>
      <c r="D141" s="74"/>
      <c r="E141" s="74"/>
      <c r="F141" s="100"/>
    </row>
    <row r="142" spans="1:6" ht="12.75">
      <c r="A142" s="8" t="s">
        <v>42</v>
      </c>
      <c r="B142" s="44"/>
      <c r="C142" s="78">
        <v>8232.8</v>
      </c>
      <c r="D142" s="74">
        <v>51682.61</v>
      </c>
      <c r="E142" s="74">
        <v>46439.91</v>
      </c>
      <c r="F142" s="100">
        <f aca="true" t="shared" si="2" ref="F142:F204">E142/D142*100</f>
        <v>89.85596896131987</v>
      </c>
    </row>
    <row r="143" spans="1:6" ht="12.75" hidden="1">
      <c r="A143" s="8" t="s">
        <v>72</v>
      </c>
      <c r="B143" s="44"/>
      <c r="C143" s="78"/>
      <c r="D143" s="74">
        <v>0</v>
      </c>
      <c r="E143" s="74"/>
      <c r="F143" s="100" t="e">
        <f t="shared" si="2"/>
        <v>#DIV/0!</v>
      </c>
    </row>
    <row r="144" spans="1:6" ht="12.75">
      <c r="A144" s="8" t="s">
        <v>74</v>
      </c>
      <c r="B144" s="44"/>
      <c r="C144" s="78">
        <v>24000</v>
      </c>
      <c r="D144" s="74">
        <v>25859.260000000002</v>
      </c>
      <c r="E144" s="74">
        <v>23809.85</v>
      </c>
      <c r="F144" s="100">
        <f t="shared" si="2"/>
        <v>92.07475387926799</v>
      </c>
    </row>
    <row r="145" spans="1:6" ht="12.75">
      <c r="A145" s="15" t="s">
        <v>45</v>
      </c>
      <c r="B145" s="48"/>
      <c r="C145" s="82">
        <f>SUM(C147:C150)</f>
        <v>2000</v>
      </c>
      <c r="D145" s="82">
        <f>SUM(D147:D150)</f>
        <v>7575.030000000007</v>
      </c>
      <c r="E145" s="82">
        <f>SUM(E147:E150)</f>
        <v>3252.5</v>
      </c>
      <c r="F145" s="106">
        <f t="shared" si="2"/>
        <v>42.93712368135832</v>
      </c>
    </row>
    <row r="146" spans="1:6" ht="12.75">
      <c r="A146" s="6" t="s">
        <v>14</v>
      </c>
      <c r="B146" s="44"/>
      <c r="C146" s="79"/>
      <c r="D146" s="74"/>
      <c r="E146" s="74"/>
      <c r="F146" s="100"/>
    </row>
    <row r="147" spans="1:6" ht="12.75">
      <c r="A147" s="8" t="s">
        <v>158</v>
      </c>
      <c r="B147" s="44">
        <v>98861</v>
      </c>
      <c r="C147" s="78"/>
      <c r="D147" s="74">
        <v>3275.0299999999997</v>
      </c>
      <c r="E147" s="74">
        <v>0</v>
      </c>
      <c r="F147" s="100">
        <f t="shared" si="2"/>
        <v>0</v>
      </c>
    </row>
    <row r="148" spans="1:6" ht="12.75" hidden="1">
      <c r="A148" s="8" t="s">
        <v>225</v>
      </c>
      <c r="B148" s="44">
        <v>7938</v>
      </c>
      <c r="C148" s="78"/>
      <c r="D148" s="74"/>
      <c r="E148" s="74"/>
      <c r="F148" s="100" t="e">
        <f t="shared" si="2"/>
        <v>#DIV/0!</v>
      </c>
    </row>
    <row r="149" spans="1:6" ht="12.75" hidden="1">
      <c r="A149" s="8" t="s">
        <v>260</v>
      </c>
      <c r="B149" s="44"/>
      <c r="C149" s="78"/>
      <c r="D149" s="74"/>
      <c r="E149" s="74"/>
      <c r="F149" s="100" t="e">
        <f t="shared" si="2"/>
        <v>#DIV/0!</v>
      </c>
    </row>
    <row r="150" spans="1:6" ht="12.75">
      <c r="A150" s="19" t="s">
        <v>46</v>
      </c>
      <c r="B150" s="47"/>
      <c r="C150" s="92">
        <v>2000</v>
      </c>
      <c r="D150" s="75">
        <v>4300.000000000007</v>
      </c>
      <c r="E150" s="75">
        <v>3252.5</v>
      </c>
      <c r="F150" s="105">
        <f t="shared" si="2"/>
        <v>75.6395348837208</v>
      </c>
    </row>
    <row r="151" spans="1:6" ht="12.75">
      <c r="A151" s="5" t="s">
        <v>283</v>
      </c>
      <c r="B151" s="48"/>
      <c r="C151" s="76">
        <f>C152+C171</f>
        <v>3930.7</v>
      </c>
      <c r="D151" s="76">
        <f>D152+D171</f>
        <v>247396.89</v>
      </c>
      <c r="E151" s="76">
        <f>E152+E171</f>
        <v>144000.41999999998</v>
      </c>
      <c r="F151" s="99">
        <f t="shared" si="2"/>
        <v>58.20623694986625</v>
      </c>
    </row>
    <row r="152" spans="1:6" ht="12.75">
      <c r="A152" s="14" t="s">
        <v>40</v>
      </c>
      <c r="B152" s="48"/>
      <c r="C152" s="81">
        <f>SUM(C154:C170)</f>
        <v>3930.7</v>
      </c>
      <c r="D152" s="81">
        <f>SUM(D154:D170)</f>
        <v>53317.47</v>
      </c>
      <c r="E152" s="81">
        <f>SUM(E154:E170)</f>
        <v>33739.77</v>
      </c>
      <c r="F152" s="106">
        <f t="shared" si="2"/>
        <v>63.28089085997516</v>
      </c>
    </row>
    <row r="153" spans="1:6" ht="12.75">
      <c r="A153" s="6" t="s">
        <v>14</v>
      </c>
      <c r="B153" s="44"/>
      <c r="C153" s="79"/>
      <c r="D153" s="74"/>
      <c r="E153" s="74"/>
      <c r="F153" s="100"/>
    </row>
    <row r="154" spans="1:6" ht="12.75">
      <c r="A154" s="8" t="s">
        <v>42</v>
      </c>
      <c r="B154" s="44"/>
      <c r="C154" s="78">
        <v>2330.7</v>
      </c>
      <c r="D154" s="74">
        <v>2930.7</v>
      </c>
      <c r="E154" s="74">
        <v>2295.18</v>
      </c>
      <c r="F154" s="100">
        <f t="shared" si="2"/>
        <v>78.31507830893642</v>
      </c>
    </row>
    <row r="155" spans="1:6" s="112" customFormat="1" ht="12.75">
      <c r="A155" s="110" t="s">
        <v>303</v>
      </c>
      <c r="B155" s="50">
        <v>2042</v>
      </c>
      <c r="C155" s="83"/>
      <c r="D155" s="109">
        <f>1891.58+3625.02</f>
        <v>5516.6</v>
      </c>
      <c r="E155" s="109">
        <v>4951.91</v>
      </c>
      <c r="F155" s="111">
        <f t="shared" si="2"/>
        <v>89.76380379219083</v>
      </c>
    </row>
    <row r="156" spans="1:6" s="112" customFormat="1" ht="12.75" hidden="1">
      <c r="A156" s="110" t="s">
        <v>303</v>
      </c>
      <c r="B156" s="50">
        <v>2042</v>
      </c>
      <c r="C156" s="83"/>
      <c r="D156" s="109"/>
      <c r="E156" s="109"/>
      <c r="F156" s="113" t="s">
        <v>342</v>
      </c>
    </row>
    <row r="157" spans="1:6" s="112" customFormat="1" ht="12.75">
      <c r="A157" s="110" t="s">
        <v>296</v>
      </c>
      <c r="B157" s="50">
        <v>2045</v>
      </c>
      <c r="C157" s="83"/>
      <c r="D157" s="109">
        <f>1273.39+5562.84</f>
        <v>6836.2300000000005</v>
      </c>
      <c r="E157" s="109">
        <v>4712.74</v>
      </c>
      <c r="F157" s="111">
        <f t="shared" si="2"/>
        <v>68.93770396841533</v>
      </c>
    </row>
    <row r="158" spans="1:6" s="112" customFormat="1" ht="12.75" hidden="1">
      <c r="A158" s="110" t="s">
        <v>296</v>
      </c>
      <c r="B158" s="50">
        <v>2045</v>
      </c>
      <c r="C158" s="83"/>
      <c r="D158" s="109"/>
      <c r="E158" s="109"/>
      <c r="F158" s="113" t="s">
        <v>342</v>
      </c>
    </row>
    <row r="159" spans="1:6" s="112" customFormat="1" ht="12.75">
      <c r="A159" s="110" t="s">
        <v>293</v>
      </c>
      <c r="B159" s="50">
        <v>2016</v>
      </c>
      <c r="C159" s="83"/>
      <c r="D159" s="109">
        <f>1520.99+1147.8</f>
        <v>2668.79</v>
      </c>
      <c r="E159" s="109">
        <v>1196.1</v>
      </c>
      <c r="F159" s="111">
        <f t="shared" si="2"/>
        <v>44.81806361684508</v>
      </c>
    </row>
    <row r="160" spans="1:6" s="112" customFormat="1" ht="12.75" hidden="1">
      <c r="A160" s="110" t="s">
        <v>293</v>
      </c>
      <c r="B160" s="50">
        <v>2016</v>
      </c>
      <c r="C160" s="83"/>
      <c r="D160" s="109"/>
      <c r="E160" s="109"/>
      <c r="F160" s="113" t="s">
        <v>342</v>
      </c>
    </row>
    <row r="161" spans="1:6" s="112" customFormat="1" ht="12.75">
      <c r="A161" s="114" t="s">
        <v>294</v>
      </c>
      <c r="B161" s="50">
        <v>2067</v>
      </c>
      <c r="C161" s="83"/>
      <c r="D161" s="109">
        <v>3554.4900000000002</v>
      </c>
      <c r="E161" s="109">
        <v>2638.41</v>
      </c>
      <c r="F161" s="111">
        <f t="shared" si="2"/>
        <v>74.22752631179156</v>
      </c>
    </row>
    <row r="162" spans="1:6" s="112" customFormat="1" ht="12.75">
      <c r="A162" s="114" t="s">
        <v>325</v>
      </c>
      <c r="B162" s="50">
        <v>2074</v>
      </c>
      <c r="C162" s="83"/>
      <c r="D162" s="109">
        <v>3675.83</v>
      </c>
      <c r="E162" s="109">
        <v>1667.97</v>
      </c>
      <c r="F162" s="111">
        <f t="shared" si="2"/>
        <v>45.37669043454132</v>
      </c>
    </row>
    <row r="163" spans="1:6" s="112" customFormat="1" ht="12.75">
      <c r="A163" s="114" t="s">
        <v>343</v>
      </c>
      <c r="B163" s="50">
        <v>2057</v>
      </c>
      <c r="C163" s="83"/>
      <c r="D163" s="109">
        <v>1063.44</v>
      </c>
      <c r="E163" s="109">
        <v>617.71</v>
      </c>
      <c r="F163" s="111">
        <f t="shared" si="2"/>
        <v>58.08602271872414</v>
      </c>
    </row>
    <row r="164" spans="1:6" s="112" customFormat="1" ht="12.75">
      <c r="A164" s="114" t="s">
        <v>344</v>
      </c>
      <c r="B164" s="50">
        <v>2064</v>
      </c>
      <c r="C164" s="83"/>
      <c r="D164" s="109">
        <f>3008.56+2381.71</f>
        <v>5390.27</v>
      </c>
      <c r="E164" s="109">
        <v>2979.9</v>
      </c>
      <c r="F164" s="111">
        <f t="shared" si="2"/>
        <v>55.282945010175744</v>
      </c>
    </row>
    <row r="165" spans="1:6" s="112" customFormat="1" ht="12.75" hidden="1">
      <c r="A165" s="114" t="s">
        <v>288</v>
      </c>
      <c r="B165" s="50">
        <v>2064</v>
      </c>
      <c r="C165" s="83"/>
      <c r="D165" s="109"/>
      <c r="E165" s="109"/>
      <c r="F165" s="113" t="s">
        <v>342</v>
      </c>
    </row>
    <row r="166" spans="1:6" s="112" customFormat="1" ht="12.75">
      <c r="A166" s="114" t="s">
        <v>345</v>
      </c>
      <c r="B166" s="50">
        <v>2065</v>
      </c>
      <c r="C166" s="83"/>
      <c r="D166" s="109">
        <f>2263.23</f>
        <v>2263.23</v>
      </c>
      <c r="E166" s="109">
        <v>2263.23</v>
      </c>
      <c r="F166" s="111">
        <f t="shared" si="2"/>
        <v>100</v>
      </c>
    </row>
    <row r="167" spans="1:6" s="112" customFormat="1" ht="12.75" hidden="1">
      <c r="A167" s="114" t="s">
        <v>304</v>
      </c>
      <c r="B167" s="50">
        <v>2065</v>
      </c>
      <c r="C167" s="83"/>
      <c r="D167" s="109"/>
      <c r="E167" s="109"/>
      <c r="F167" s="111" t="e">
        <f t="shared" si="2"/>
        <v>#DIV/0!</v>
      </c>
    </row>
    <row r="168" spans="1:6" s="112" customFormat="1" ht="12.75">
      <c r="A168" s="114" t="s">
        <v>316</v>
      </c>
      <c r="B168" s="50">
        <v>2068</v>
      </c>
      <c r="C168" s="83"/>
      <c r="D168" s="109">
        <v>6322.99</v>
      </c>
      <c r="E168" s="109">
        <v>6322.99</v>
      </c>
      <c r="F168" s="111">
        <f t="shared" si="2"/>
        <v>100</v>
      </c>
    </row>
    <row r="169" spans="1:6" s="112" customFormat="1" ht="12.75">
      <c r="A169" s="110" t="s">
        <v>346</v>
      </c>
      <c r="B169" s="50">
        <v>2058</v>
      </c>
      <c r="C169" s="83"/>
      <c r="D169" s="109">
        <v>537.4</v>
      </c>
      <c r="E169" s="109">
        <v>0</v>
      </c>
      <c r="F169" s="111">
        <f t="shared" si="2"/>
        <v>0</v>
      </c>
    </row>
    <row r="170" spans="1:6" s="112" customFormat="1" ht="12.75">
      <c r="A170" s="21" t="s">
        <v>72</v>
      </c>
      <c r="B170" s="50"/>
      <c r="C170" s="83">
        <v>1600</v>
      </c>
      <c r="D170" s="109">
        <v>12557.5</v>
      </c>
      <c r="E170" s="109">
        <v>4093.63</v>
      </c>
      <c r="F170" s="111">
        <f t="shared" si="2"/>
        <v>32.599084212621946</v>
      </c>
    </row>
    <row r="171" spans="1:6" s="112" customFormat="1" ht="12.75">
      <c r="A171" s="115" t="s">
        <v>45</v>
      </c>
      <c r="B171" s="49"/>
      <c r="C171" s="116">
        <f>SUM(C173:C178)</f>
        <v>0</v>
      </c>
      <c r="D171" s="116">
        <f>SUM(D173:D178)</f>
        <v>194079.42</v>
      </c>
      <c r="E171" s="116">
        <f>SUM(E173:E178)</f>
        <v>110260.65</v>
      </c>
      <c r="F171" s="117">
        <f t="shared" si="2"/>
        <v>56.812128766666746</v>
      </c>
    </row>
    <row r="172" spans="1:6" s="112" customFormat="1" ht="12.75">
      <c r="A172" s="114" t="s">
        <v>14</v>
      </c>
      <c r="B172" s="50"/>
      <c r="C172" s="83"/>
      <c r="D172" s="109"/>
      <c r="E172" s="109"/>
      <c r="F172" s="111"/>
    </row>
    <row r="173" spans="1:6" s="112" customFormat="1" ht="12.75">
      <c r="A173" s="114" t="s">
        <v>347</v>
      </c>
      <c r="B173" s="50">
        <v>2057</v>
      </c>
      <c r="C173" s="83"/>
      <c r="D173" s="109">
        <v>28989.690000000002</v>
      </c>
      <c r="E173" s="109">
        <v>23761.7</v>
      </c>
      <c r="F173" s="111">
        <f t="shared" si="2"/>
        <v>81.96603689104643</v>
      </c>
    </row>
    <row r="174" spans="1:6" s="112" customFormat="1" ht="12.75">
      <c r="A174" s="114" t="s">
        <v>344</v>
      </c>
      <c r="B174" s="50">
        <v>2064</v>
      </c>
      <c r="C174" s="83"/>
      <c r="D174" s="109">
        <f>96650.49+66612.24</f>
        <v>163262.73</v>
      </c>
      <c r="E174" s="109">
        <v>85626.53</v>
      </c>
      <c r="F174" s="111">
        <f t="shared" si="2"/>
        <v>52.447077174318956</v>
      </c>
    </row>
    <row r="175" spans="1:6" s="112" customFormat="1" ht="12.75" hidden="1">
      <c r="A175" s="114" t="s">
        <v>288</v>
      </c>
      <c r="B175" s="50">
        <v>2064</v>
      </c>
      <c r="C175" s="83"/>
      <c r="D175" s="109"/>
      <c r="E175" s="109"/>
      <c r="F175" s="111" t="e">
        <f t="shared" si="2"/>
        <v>#DIV/0!</v>
      </c>
    </row>
    <row r="176" spans="1:6" s="112" customFormat="1" ht="12.75" hidden="1">
      <c r="A176" s="21" t="s">
        <v>60</v>
      </c>
      <c r="B176" s="50"/>
      <c r="C176" s="83"/>
      <c r="D176" s="109">
        <v>0</v>
      </c>
      <c r="E176" s="109"/>
      <c r="F176" s="111" t="e">
        <f t="shared" si="2"/>
        <v>#DIV/0!</v>
      </c>
    </row>
    <row r="177" spans="1:6" s="112" customFormat="1" ht="13.5" thickBot="1">
      <c r="A177" s="125" t="s">
        <v>46</v>
      </c>
      <c r="B177" s="126"/>
      <c r="C177" s="127"/>
      <c r="D177" s="128">
        <v>1827</v>
      </c>
      <c r="E177" s="128">
        <v>872.42</v>
      </c>
      <c r="F177" s="129">
        <f t="shared" si="2"/>
        <v>47.75150519978106</v>
      </c>
    </row>
    <row r="178" spans="1:6" ht="12.75" hidden="1">
      <c r="A178" s="11" t="s">
        <v>72</v>
      </c>
      <c r="B178" s="47"/>
      <c r="C178" s="92"/>
      <c r="D178" s="75">
        <v>0</v>
      </c>
      <c r="E178" s="74"/>
      <c r="F178" s="100" t="e">
        <f t="shared" si="2"/>
        <v>#DIV/0!</v>
      </c>
    </row>
    <row r="179" spans="1:6" ht="12.75">
      <c r="A179" s="5" t="s">
        <v>77</v>
      </c>
      <c r="B179" s="48"/>
      <c r="C179" s="76">
        <f>C180+C220</f>
        <v>363327.89999999997</v>
      </c>
      <c r="D179" s="76">
        <f>D180+D220</f>
        <v>6729701.76</v>
      </c>
      <c r="E179" s="76">
        <f>E180+E220</f>
        <v>6718475.240000002</v>
      </c>
      <c r="F179" s="99">
        <f t="shared" si="2"/>
        <v>99.83317953156966</v>
      </c>
    </row>
    <row r="180" spans="1:6" ht="12.75">
      <c r="A180" s="14" t="s">
        <v>40</v>
      </c>
      <c r="B180" s="48"/>
      <c r="C180" s="81">
        <f>SUM(C182:C219)</f>
        <v>363327.89999999997</v>
      </c>
      <c r="D180" s="81">
        <f>SUM(D182:D219)</f>
        <v>6703064.35</v>
      </c>
      <c r="E180" s="81">
        <f>SUM(E182:E219)</f>
        <v>6691990.750000002</v>
      </c>
      <c r="F180" s="106">
        <f t="shared" si="2"/>
        <v>99.8347979458082</v>
      </c>
    </row>
    <row r="181" spans="1:6" ht="12.75">
      <c r="A181" s="6" t="s">
        <v>14</v>
      </c>
      <c r="B181" s="44"/>
      <c r="C181" s="78"/>
      <c r="D181" s="74"/>
      <c r="E181" s="74"/>
      <c r="F181" s="100"/>
    </row>
    <row r="182" spans="1:6" ht="12.75">
      <c r="A182" s="12" t="s">
        <v>68</v>
      </c>
      <c r="B182" s="44"/>
      <c r="C182" s="78">
        <v>334848.8</v>
      </c>
      <c r="D182" s="74">
        <v>377621.48</v>
      </c>
      <c r="E182" s="74">
        <v>377621.48</v>
      </c>
      <c r="F182" s="100">
        <f t="shared" si="2"/>
        <v>100</v>
      </c>
    </row>
    <row r="183" spans="1:6" ht="12.75">
      <c r="A183" s="12" t="s">
        <v>239</v>
      </c>
      <c r="B183" s="44"/>
      <c r="C183" s="78"/>
      <c r="D183" s="74"/>
      <c r="E183" s="74"/>
      <c r="F183" s="100"/>
    </row>
    <row r="184" spans="1:6" ht="12.75">
      <c r="A184" s="12" t="s">
        <v>78</v>
      </c>
      <c r="B184" s="44">
        <v>33353</v>
      </c>
      <c r="C184" s="78"/>
      <c r="D184" s="74">
        <v>1816536.05</v>
      </c>
      <c r="E184" s="74">
        <v>1816536.05</v>
      </c>
      <c r="F184" s="100">
        <f t="shared" si="2"/>
        <v>100</v>
      </c>
    </row>
    <row r="185" spans="1:6" ht="12.75">
      <c r="A185" s="12" t="s">
        <v>80</v>
      </c>
      <c r="B185" s="44">
        <v>33353</v>
      </c>
      <c r="C185" s="78"/>
      <c r="D185" s="74">
        <v>4088747.7399999998</v>
      </c>
      <c r="E185" s="74">
        <v>4088747.74</v>
      </c>
      <c r="F185" s="100">
        <f t="shared" si="2"/>
        <v>100.00000000000003</v>
      </c>
    </row>
    <row r="186" spans="1:6" ht="12.75">
      <c r="A186" s="12" t="s">
        <v>79</v>
      </c>
      <c r="B186" s="44">
        <v>33155</v>
      </c>
      <c r="C186" s="78"/>
      <c r="D186" s="74">
        <v>290616.47</v>
      </c>
      <c r="E186" s="74">
        <v>290616.47</v>
      </c>
      <c r="F186" s="100">
        <f t="shared" si="2"/>
        <v>100</v>
      </c>
    </row>
    <row r="187" spans="1:6" ht="12.75" hidden="1">
      <c r="A187" s="12" t="s">
        <v>81</v>
      </c>
      <c r="B187" s="44" t="s">
        <v>222</v>
      </c>
      <c r="C187" s="78"/>
      <c r="D187" s="74">
        <v>0</v>
      </c>
      <c r="E187" s="74"/>
      <c r="F187" s="100" t="e">
        <f t="shared" si="2"/>
        <v>#DIV/0!</v>
      </c>
    </row>
    <row r="188" spans="1:6" ht="12.75" hidden="1">
      <c r="A188" s="12" t="s">
        <v>136</v>
      </c>
      <c r="B188" s="44"/>
      <c r="C188" s="78"/>
      <c r="D188" s="74">
        <v>0</v>
      </c>
      <c r="E188" s="74"/>
      <c r="F188" s="100" t="e">
        <f t="shared" si="2"/>
        <v>#DIV/0!</v>
      </c>
    </row>
    <row r="189" spans="1:6" ht="12.75">
      <c r="A189" s="12" t="s">
        <v>218</v>
      </c>
      <c r="B189" s="44">
        <v>33215</v>
      </c>
      <c r="C189" s="78"/>
      <c r="D189" s="74">
        <v>482.38</v>
      </c>
      <c r="E189" s="74">
        <v>482.38</v>
      </c>
      <c r="F189" s="100">
        <f t="shared" si="2"/>
        <v>100</v>
      </c>
    </row>
    <row r="190" spans="1:6" ht="12.75">
      <c r="A190" s="12" t="s">
        <v>219</v>
      </c>
      <c r="B190" s="44">
        <v>33457</v>
      </c>
      <c r="C190" s="78"/>
      <c r="D190" s="74">
        <v>3101.61</v>
      </c>
      <c r="E190" s="74">
        <v>3101.61</v>
      </c>
      <c r="F190" s="100">
        <f t="shared" si="2"/>
        <v>100</v>
      </c>
    </row>
    <row r="191" spans="1:6" ht="12.75">
      <c r="A191" s="12" t="s">
        <v>324</v>
      </c>
      <c r="B191" s="44">
        <v>33034</v>
      </c>
      <c r="C191" s="78"/>
      <c r="D191" s="74">
        <v>515.62</v>
      </c>
      <c r="E191" s="74">
        <v>515.62</v>
      </c>
      <c r="F191" s="100">
        <f t="shared" si="2"/>
        <v>100</v>
      </c>
    </row>
    <row r="192" spans="1:6" ht="12.75" hidden="1">
      <c r="A192" s="12" t="s">
        <v>201</v>
      </c>
      <c r="B192" s="44">
        <v>33052</v>
      </c>
      <c r="C192" s="78"/>
      <c r="D192" s="74">
        <v>0</v>
      </c>
      <c r="E192" s="74"/>
      <c r="F192" s="100" t="e">
        <f t="shared" si="2"/>
        <v>#DIV/0!</v>
      </c>
    </row>
    <row r="193" spans="1:6" ht="12.75">
      <c r="A193" s="12" t="s">
        <v>240</v>
      </c>
      <c r="B193" s="44">
        <v>33069</v>
      </c>
      <c r="C193" s="78"/>
      <c r="D193" s="74">
        <v>9149.039999999999</v>
      </c>
      <c r="E193" s="74">
        <v>9149.04</v>
      </c>
      <c r="F193" s="100">
        <f t="shared" si="2"/>
        <v>100.00000000000003</v>
      </c>
    </row>
    <row r="194" spans="1:6" ht="12.75">
      <c r="A194" s="12" t="s">
        <v>282</v>
      </c>
      <c r="B194" s="44">
        <v>33070</v>
      </c>
      <c r="C194" s="78"/>
      <c r="D194" s="74">
        <v>3233.21</v>
      </c>
      <c r="E194" s="74">
        <v>3233.21</v>
      </c>
      <c r="F194" s="100">
        <f t="shared" si="2"/>
        <v>100</v>
      </c>
    </row>
    <row r="195" spans="1:6" ht="12.75">
      <c r="A195" s="12" t="s">
        <v>274</v>
      </c>
      <c r="B195" s="44">
        <v>33071</v>
      </c>
      <c r="C195" s="78"/>
      <c r="D195" s="74">
        <v>1024.98</v>
      </c>
      <c r="E195" s="74">
        <v>1024.98</v>
      </c>
      <c r="F195" s="100">
        <f t="shared" si="2"/>
        <v>100</v>
      </c>
    </row>
    <row r="196" spans="1:6" ht="12.75" hidden="1">
      <c r="A196" s="12" t="s">
        <v>202</v>
      </c>
      <c r="B196" s="44">
        <v>33050</v>
      </c>
      <c r="C196" s="78"/>
      <c r="D196" s="74">
        <v>0</v>
      </c>
      <c r="E196" s="74"/>
      <c r="F196" s="100" t="e">
        <f t="shared" si="2"/>
        <v>#DIV/0!</v>
      </c>
    </row>
    <row r="197" spans="1:6" ht="12.75">
      <c r="A197" s="12" t="s">
        <v>298</v>
      </c>
      <c r="B197" s="44">
        <v>33435</v>
      </c>
      <c r="C197" s="78"/>
      <c r="D197" s="74">
        <v>826.53</v>
      </c>
      <c r="E197" s="74">
        <v>826.53</v>
      </c>
      <c r="F197" s="100">
        <f t="shared" si="2"/>
        <v>100</v>
      </c>
    </row>
    <row r="198" spans="1:6" ht="12.75">
      <c r="A198" s="12" t="s">
        <v>226</v>
      </c>
      <c r="B198" s="44">
        <v>33049</v>
      </c>
      <c r="C198" s="78"/>
      <c r="D198" s="74">
        <v>8907</v>
      </c>
      <c r="E198" s="74">
        <v>8907</v>
      </c>
      <c r="F198" s="100">
        <f t="shared" si="2"/>
        <v>100</v>
      </c>
    </row>
    <row r="199" spans="1:6" ht="12.75" hidden="1">
      <c r="A199" s="12" t="s">
        <v>203</v>
      </c>
      <c r="B199" s="44">
        <v>33044</v>
      </c>
      <c r="C199" s="78"/>
      <c r="D199" s="74">
        <v>0</v>
      </c>
      <c r="E199" s="74"/>
      <c r="F199" s="100" t="e">
        <f t="shared" si="2"/>
        <v>#DIV/0!</v>
      </c>
    </row>
    <row r="200" spans="1:6" ht="12.75">
      <c r="A200" s="12" t="s">
        <v>297</v>
      </c>
      <c r="B200" s="44">
        <v>33024</v>
      </c>
      <c r="C200" s="78"/>
      <c r="D200" s="74">
        <v>475.06000000000006</v>
      </c>
      <c r="E200" s="74">
        <v>475.06</v>
      </c>
      <c r="F200" s="100">
        <f t="shared" si="2"/>
        <v>99.99999999999999</v>
      </c>
    </row>
    <row r="201" spans="1:6" ht="12.75" hidden="1">
      <c r="A201" s="30" t="s">
        <v>154</v>
      </c>
      <c r="B201" s="44">
        <v>33018</v>
      </c>
      <c r="C201" s="78"/>
      <c r="D201" s="74">
        <v>0</v>
      </c>
      <c r="E201" s="74"/>
      <c r="F201" s="100" t="e">
        <f t="shared" si="2"/>
        <v>#DIV/0!</v>
      </c>
    </row>
    <row r="202" spans="1:6" ht="12.75" hidden="1">
      <c r="A202" s="10" t="s">
        <v>155</v>
      </c>
      <c r="B202" s="44"/>
      <c r="C202" s="78"/>
      <c r="D202" s="74">
        <v>0</v>
      </c>
      <c r="E202" s="74"/>
      <c r="F202" s="100" t="e">
        <f t="shared" si="2"/>
        <v>#DIV/0!</v>
      </c>
    </row>
    <row r="203" spans="1:6" ht="12.75">
      <c r="A203" s="30" t="s">
        <v>180</v>
      </c>
      <c r="B203" s="44">
        <v>33160</v>
      </c>
      <c r="C203" s="78"/>
      <c r="D203" s="74">
        <v>359.66999999999996</v>
      </c>
      <c r="E203" s="74">
        <v>359.67</v>
      </c>
      <c r="F203" s="100">
        <f t="shared" si="2"/>
        <v>100.00000000000003</v>
      </c>
    </row>
    <row r="204" spans="1:6" ht="12.75" hidden="1">
      <c r="A204" s="12" t="s">
        <v>142</v>
      </c>
      <c r="B204" s="44"/>
      <c r="C204" s="78"/>
      <c r="D204" s="74">
        <v>0</v>
      </c>
      <c r="E204" s="74"/>
      <c r="F204" s="100" t="e">
        <f t="shared" si="2"/>
        <v>#DIV/0!</v>
      </c>
    </row>
    <row r="205" spans="1:6" ht="12.75" hidden="1">
      <c r="A205" s="30" t="s">
        <v>131</v>
      </c>
      <c r="B205" s="44"/>
      <c r="C205" s="78"/>
      <c r="D205" s="74">
        <v>0</v>
      </c>
      <c r="E205" s="74"/>
      <c r="F205" s="100" t="e">
        <f aca="true" t="shared" si="3" ref="F205:F268">E205/D205*100</f>
        <v>#DIV/0!</v>
      </c>
    </row>
    <row r="206" spans="1:6" ht="12.75" hidden="1">
      <c r="A206" s="30" t="s">
        <v>141</v>
      </c>
      <c r="B206" s="44"/>
      <c r="C206" s="78"/>
      <c r="D206" s="74">
        <v>0</v>
      </c>
      <c r="E206" s="74"/>
      <c r="F206" s="100" t="e">
        <f t="shared" si="3"/>
        <v>#DIV/0!</v>
      </c>
    </row>
    <row r="207" spans="1:6" ht="12.75">
      <c r="A207" s="12" t="s">
        <v>309</v>
      </c>
      <c r="B207" s="44">
        <v>33040</v>
      </c>
      <c r="C207" s="78"/>
      <c r="D207" s="74">
        <v>491.9</v>
      </c>
      <c r="E207" s="74">
        <v>491.9</v>
      </c>
      <c r="F207" s="100">
        <f t="shared" si="3"/>
        <v>100</v>
      </c>
    </row>
    <row r="208" spans="1:6" ht="12.75">
      <c r="A208" s="12" t="s">
        <v>163</v>
      </c>
      <c r="B208" s="44">
        <v>33038</v>
      </c>
      <c r="C208" s="78"/>
      <c r="D208" s="74">
        <v>1396.04</v>
      </c>
      <c r="E208" s="74">
        <v>1396.04</v>
      </c>
      <c r="F208" s="100">
        <f t="shared" si="3"/>
        <v>100</v>
      </c>
    </row>
    <row r="209" spans="1:6" ht="12.75">
      <c r="A209" s="12" t="s">
        <v>327</v>
      </c>
      <c r="B209" s="44">
        <v>33065</v>
      </c>
      <c r="C209" s="78"/>
      <c r="D209" s="74">
        <v>388.74</v>
      </c>
      <c r="E209" s="74">
        <v>388.74</v>
      </c>
      <c r="F209" s="100">
        <f t="shared" si="3"/>
        <v>100</v>
      </c>
    </row>
    <row r="210" spans="1:6" ht="12.75">
      <c r="A210" s="12" t="s">
        <v>323</v>
      </c>
      <c r="B210" s="44">
        <v>33063</v>
      </c>
      <c r="C210" s="78"/>
      <c r="D210" s="74">
        <v>42521.78</v>
      </c>
      <c r="E210" s="74">
        <v>42521.78</v>
      </c>
      <c r="F210" s="100">
        <f t="shared" si="3"/>
        <v>100</v>
      </c>
    </row>
    <row r="211" spans="1:6" ht="12.75">
      <c r="A211" s="12" t="s">
        <v>289</v>
      </c>
      <c r="B211" s="44" t="s">
        <v>290</v>
      </c>
      <c r="C211" s="78"/>
      <c r="D211" s="74">
        <v>4306.52</v>
      </c>
      <c r="E211" s="74">
        <v>4306.52</v>
      </c>
      <c r="F211" s="100">
        <f t="shared" si="3"/>
        <v>100</v>
      </c>
    </row>
    <row r="212" spans="1:6" ht="12.75">
      <c r="A212" s="12" t="s">
        <v>307</v>
      </c>
      <c r="B212" s="44">
        <v>2054</v>
      </c>
      <c r="C212" s="78"/>
      <c r="D212" s="109">
        <f>972.97+3643.17</f>
        <v>4616.14</v>
      </c>
      <c r="E212" s="109">
        <v>3757.48</v>
      </c>
      <c r="F212" s="100">
        <f t="shared" si="3"/>
        <v>81.39874440549896</v>
      </c>
    </row>
    <row r="213" spans="1:6" ht="12.75" hidden="1">
      <c r="A213" s="12" t="s">
        <v>307</v>
      </c>
      <c r="B213" s="44"/>
      <c r="C213" s="78"/>
      <c r="D213" s="109"/>
      <c r="E213" s="109"/>
      <c r="F213" s="100"/>
    </row>
    <row r="214" spans="1:6" ht="12.75">
      <c r="A214" s="12" t="s">
        <v>308</v>
      </c>
      <c r="B214" s="44"/>
      <c r="C214" s="78"/>
      <c r="D214" s="74">
        <v>17100</v>
      </c>
      <c r="E214" s="74">
        <v>17084.21</v>
      </c>
      <c r="F214" s="100">
        <f t="shared" si="3"/>
        <v>99.90766081871345</v>
      </c>
    </row>
    <row r="215" spans="1:6" ht="12.75">
      <c r="A215" s="12" t="s">
        <v>331</v>
      </c>
      <c r="B215" s="44">
        <v>29014</v>
      </c>
      <c r="C215" s="78"/>
      <c r="D215" s="74">
        <v>137</v>
      </c>
      <c r="E215" s="74">
        <v>137</v>
      </c>
      <c r="F215" s="100">
        <f t="shared" si="3"/>
        <v>100</v>
      </c>
    </row>
    <row r="216" spans="1:6" ht="12.75">
      <c r="A216" s="12" t="s">
        <v>295</v>
      </c>
      <c r="B216" s="44">
        <v>13305</v>
      </c>
      <c r="C216" s="78"/>
      <c r="D216" s="74">
        <v>3905.0699999999997</v>
      </c>
      <c r="E216" s="74">
        <v>3905.07</v>
      </c>
      <c r="F216" s="100">
        <f t="shared" si="3"/>
        <v>100.00000000000003</v>
      </c>
    </row>
    <row r="217" spans="1:6" ht="12.75" hidden="1">
      <c r="A217" s="12" t="s">
        <v>82</v>
      </c>
      <c r="B217" s="44"/>
      <c r="C217" s="78"/>
      <c r="D217" s="74">
        <v>0</v>
      </c>
      <c r="E217" s="74"/>
      <c r="F217" s="104" t="s">
        <v>342</v>
      </c>
    </row>
    <row r="218" spans="1:6" ht="12.75">
      <c r="A218" s="12" t="s">
        <v>71</v>
      </c>
      <c r="B218" s="64" t="s">
        <v>285</v>
      </c>
      <c r="C218" s="78">
        <v>200</v>
      </c>
      <c r="D218" s="74">
        <v>25151.72</v>
      </c>
      <c r="E218" s="74">
        <v>15076.96</v>
      </c>
      <c r="F218" s="100">
        <f t="shared" si="3"/>
        <v>59.94405154001395</v>
      </c>
    </row>
    <row r="219" spans="1:6" ht="12.75">
      <c r="A219" s="12" t="s">
        <v>42</v>
      </c>
      <c r="B219" s="44"/>
      <c r="C219" s="78">
        <v>28279.1</v>
      </c>
      <c r="D219" s="74">
        <v>1452.599999999998</v>
      </c>
      <c r="E219" s="74">
        <v>1328.21</v>
      </c>
      <c r="F219" s="100">
        <f t="shared" si="3"/>
        <v>91.43673413190155</v>
      </c>
    </row>
    <row r="220" spans="1:6" ht="12.75">
      <c r="A220" s="15" t="s">
        <v>45</v>
      </c>
      <c r="B220" s="48"/>
      <c r="C220" s="82">
        <f>SUM(C222:C230)</f>
        <v>0</v>
      </c>
      <c r="D220" s="82">
        <f>SUM(D222:D230)</f>
        <v>26637.410000000003</v>
      </c>
      <c r="E220" s="82">
        <f>SUM(E222:E230)</f>
        <v>26484.49</v>
      </c>
      <c r="F220" s="106">
        <f t="shared" si="3"/>
        <v>99.42592016265846</v>
      </c>
    </row>
    <row r="221" spans="1:6" ht="12.75">
      <c r="A221" s="10" t="s">
        <v>14</v>
      </c>
      <c r="B221" s="44"/>
      <c r="C221" s="78"/>
      <c r="D221" s="74"/>
      <c r="E221" s="74"/>
      <c r="F221" s="100"/>
    </row>
    <row r="222" spans="1:6" ht="12.75">
      <c r="A222" s="12" t="s">
        <v>83</v>
      </c>
      <c r="B222" s="44"/>
      <c r="C222" s="78"/>
      <c r="D222" s="74">
        <v>3984.3</v>
      </c>
      <c r="E222" s="74">
        <v>3984.3</v>
      </c>
      <c r="F222" s="100">
        <f t="shared" si="3"/>
        <v>100</v>
      </c>
    </row>
    <row r="223" spans="1:6" ht="12.75">
      <c r="A223" s="12" t="s">
        <v>289</v>
      </c>
      <c r="B223" s="44" t="s">
        <v>291</v>
      </c>
      <c r="C223" s="78"/>
      <c r="D223" s="74">
        <v>72.92999999999999</v>
      </c>
      <c r="E223" s="74">
        <v>72.93</v>
      </c>
      <c r="F223" s="100">
        <f t="shared" si="3"/>
        <v>100.00000000000003</v>
      </c>
    </row>
    <row r="224" spans="1:6" ht="12.75">
      <c r="A224" s="12" t="s">
        <v>308</v>
      </c>
      <c r="B224" s="44"/>
      <c r="C224" s="78"/>
      <c r="D224" s="74">
        <v>9743.64</v>
      </c>
      <c r="E224" s="74">
        <v>9743.64</v>
      </c>
      <c r="F224" s="100">
        <f t="shared" si="3"/>
        <v>100</v>
      </c>
    </row>
    <row r="225" spans="1:6" ht="12.75">
      <c r="A225" s="12" t="s">
        <v>335</v>
      </c>
      <c r="B225" s="44">
        <v>33500</v>
      </c>
      <c r="C225" s="78"/>
      <c r="D225" s="74">
        <v>116</v>
      </c>
      <c r="E225" s="74">
        <v>116</v>
      </c>
      <c r="F225" s="100">
        <f t="shared" si="3"/>
        <v>100</v>
      </c>
    </row>
    <row r="226" spans="1:6" ht="12.75">
      <c r="A226" s="12" t="s">
        <v>332</v>
      </c>
      <c r="B226" s="44">
        <v>29501</v>
      </c>
      <c r="C226" s="78"/>
      <c r="D226" s="74">
        <v>4821.6</v>
      </c>
      <c r="E226" s="74">
        <v>4821.6</v>
      </c>
      <c r="F226" s="100">
        <f t="shared" si="3"/>
        <v>100</v>
      </c>
    </row>
    <row r="227" spans="1:6" ht="12.75" hidden="1">
      <c r="A227" s="12" t="s">
        <v>60</v>
      </c>
      <c r="B227" s="44"/>
      <c r="C227" s="78"/>
      <c r="D227" s="74">
        <v>0</v>
      </c>
      <c r="E227" s="74"/>
      <c r="F227" s="100" t="e">
        <f t="shared" si="3"/>
        <v>#DIV/0!</v>
      </c>
    </row>
    <row r="228" spans="1:6" ht="12.75" hidden="1">
      <c r="A228" s="12" t="s">
        <v>84</v>
      </c>
      <c r="B228" s="44"/>
      <c r="C228" s="78"/>
      <c r="D228" s="74">
        <v>0</v>
      </c>
      <c r="E228" s="74"/>
      <c r="F228" s="100" t="e">
        <f t="shared" si="3"/>
        <v>#DIV/0!</v>
      </c>
    </row>
    <row r="229" spans="1:6" ht="12.75" hidden="1">
      <c r="A229" s="12" t="s">
        <v>46</v>
      </c>
      <c r="B229" s="44"/>
      <c r="C229" s="78"/>
      <c r="D229" s="74">
        <v>0</v>
      </c>
      <c r="E229" s="74"/>
      <c r="F229" s="100" t="e">
        <f t="shared" si="3"/>
        <v>#DIV/0!</v>
      </c>
    </row>
    <row r="230" spans="1:6" ht="12.75">
      <c r="A230" s="19" t="s">
        <v>71</v>
      </c>
      <c r="B230" s="47"/>
      <c r="C230" s="92"/>
      <c r="D230" s="75">
        <v>7898.9400000000005</v>
      </c>
      <c r="E230" s="75">
        <v>7746.02</v>
      </c>
      <c r="F230" s="105">
        <f t="shared" si="3"/>
        <v>98.06404403628841</v>
      </c>
    </row>
    <row r="231" spans="1:6" ht="12.75">
      <c r="A231" s="5" t="s">
        <v>85</v>
      </c>
      <c r="B231" s="48"/>
      <c r="C231" s="76">
        <f>C232+C245</f>
        <v>416450.8</v>
      </c>
      <c r="D231" s="76">
        <f>D232+D245</f>
        <v>628385.6499999999</v>
      </c>
      <c r="E231" s="118">
        <f>E232+E245</f>
        <v>601476.7499999999</v>
      </c>
      <c r="F231" s="99">
        <f t="shared" si="3"/>
        <v>95.71777299497529</v>
      </c>
    </row>
    <row r="232" spans="1:6" ht="12.75">
      <c r="A232" s="14" t="s">
        <v>40</v>
      </c>
      <c r="B232" s="48"/>
      <c r="C232" s="81">
        <f>SUM(C234:C244)</f>
        <v>416180.8</v>
      </c>
      <c r="D232" s="81">
        <f>SUM(D234:D244)</f>
        <v>620658.46</v>
      </c>
      <c r="E232" s="81">
        <f>SUM(E234:E244)</f>
        <v>593749.5599999999</v>
      </c>
      <c r="F232" s="106">
        <f t="shared" si="3"/>
        <v>95.66445932276505</v>
      </c>
    </row>
    <row r="233" spans="1:6" ht="12.75">
      <c r="A233" s="10" t="s">
        <v>14</v>
      </c>
      <c r="B233" s="44"/>
      <c r="C233" s="78"/>
      <c r="D233" s="74"/>
      <c r="E233" s="74"/>
      <c r="F233" s="100"/>
    </row>
    <row r="234" spans="1:6" ht="12.75">
      <c r="A234" s="7" t="s">
        <v>68</v>
      </c>
      <c r="B234" s="44"/>
      <c r="C234" s="78">
        <v>230584</v>
      </c>
      <c r="D234" s="74">
        <v>261034</v>
      </c>
      <c r="E234" s="74">
        <v>261034</v>
      </c>
      <c r="F234" s="100">
        <f t="shared" si="3"/>
        <v>100</v>
      </c>
    </row>
    <row r="235" spans="1:6" ht="12.75">
      <c r="A235" s="45" t="s">
        <v>213</v>
      </c>
      <c r="B235" s="44"/>
      <c r="C235" s="78">
        <v>29670</v>
      </c>
      <c r="D235" s="74">
        <v>16021.5</v>
      </c>
      <c r="E235" s="74">
        <v>0</v>
      </c>
      <c r="F235" s="100">
        <f t="shared" si="3"/>
        <v>0</v>
      </c>
    </row>
    <row r="236" spans="1:6" ht="12.75">
      <c r="A236" s="12" t="s">
        <v>55</v>
      </c>
      <c r="B236" s="44"/>
      <c r="C236" s="78">
        <v>90000</v>
      </c>
      <c r="D236" s="74">
        <v>308907.95</v>
      </c>
      <c r="E236" s="74">
        <v>308907.95</v>
      </c>
      <c r="F236" s="100">
        <f t="shared" si="3"/>
        <v>100</v>
      </c>
    </row>
    <row r="237" spans="1:6" ht="12.75">
      <c r="A237" s="12" t="s">
        <v>173</v>
      </c>
      <c r="B237" s="44"/>
      <c r="C237" s="78">
        <v>40000</v>
      </c>
      <c r="D237" s="74">
        <v>0</v>
      </c>
      <c r="E237" s="74">
        <v>0</v>
      </c>
      <c r="F237" s="104" t="s">
        <v>342</v>
      </c>
    </row>
    <row r="238" spans="1:6" ht="12.75">
      <c r="A238" s="12" t="s">
        <v>42</v>
      </c>
      <c r="B238" s="44"/>
      <c r="C238" s="83">
        <v>25926.8</v>
      </c>
      <c r="D238" s="74">
        <v>29969.87</v>
      </c>
      <c r="E238" s="74">
        <v>19082.47</v>
      </c>
      <c r="F238" s="100">
        <f t="shared" si="3"/>
        <v>63.67218142754707</v>
      </c>
    </row>
    <row r="239" spans="1:6" ht="12.75" hidden="1">
      <c r="A239" s="12" t="s">
        <v>72</v>
      </c>
      <c r="B239" s="44"/>
      <c r="C239" s="83"/>
      <c r="D239" s="74">
        <v>0</v>
      </c>
      <c r="E239" s="74"/>
      <c r="F239" s="100" t="e">
        <f t="shared" si="3"/>
        <v>#DIV/0!</v>
      </c>
    </row>
    <row r="240" spans="1:6" ht="12.75">
      <c r="A240" s="30" t="s">
        <v>328</v>
      </c>
      <c r="B240" s="44">
        <v>13013</v>
      </c>
      <c r="C240" s="83"/>
      <c r="D240" s="74">
        <v>86.17</v>
      </c>
      <c r="E240" s="74">
        <v>86.17</v>
      </c>
      <c r="F240" s="100">
        <f t="shared" si="3"/>
        <v>100</v>
      </c>
    </row>
    <row r="241" spans="1:6" ht="12.75">
      <c r="A241" s="17" t="s">
        <v>329</v>
      </c>
      <c r="B241" s="44">
        <v>13307</v>
      </c>
      <c r="C241" s="83"/>
      <c r="D241" s="74">
        <v>1108.08</v>
      </c>
      <c r="E241" s="74">
        <v>1108.08</v>
      </c>
      <c r="F241" s="100">
        <f t="shared" si="3"/>
        <v>100</v>
      </c>
    </row>
    <row r="242" spans="1:6" ht="12.75">
      <c r="A242" s="12" t="s">
        <v>302</v>
      </c>
      <c r="B242" s="44">
        <v>35018</v>
      </c>
      <c r="C242" s="83"/>
      <c r="D242" s="74">
        <v>3360.8900000000003</v>
      </c>
      <c r="E242" s="74">
        <v>3360.89</v>
      </c>
      <c r="F242" s="100">
        <f t="shared" si="3"/>
        <v>99.99999999999999</v>
      </c>
    </row>
    <row r="243" spans="1:6" ht="12.75" hidden="1">
      <c r="A243" s="12" t="s">
        <v>137</v>
      </c>
      <c r="B243" s="44"/>
      <c r="C243" s="83"/>
      <c r="D243" s="74">
        <v>0</v>
      </c>
      <c r="E243" s="74"/>
      <c r="F243" s="100" t="e">
        <f t="shared" si="3"/>
        <v>#DIV/0!</v>
      </c>
    </row>
    <row r="244" spans="1:6" ht="12.75">
      <c r="A244" s="12" t="s">
        <v>86</v>
      </c>
      <c r="B244" s="44">
        <v>35063</v>
      </c>
      <c r="C244" s="78"/>
      <c r="D244" s="74">
        <v>170</v>
      </c>
      <c r="E244" s="74">
        <v>170</v>
      </c>
      <c r="F244" s="100">
        <f t="shared" si="3"/>
        <v>100</v>
      </c>
    </row>
    <row r="245" spans="1:6" ht="12.75">
      <c r="A245" s="14" t="s">
        <v>45</v>
      </c>
      <c r="B245" s="48"/>
      <c r="C245" s="81">
        <f>SUM(C247:C251)</f>
        <v>270</v>
      </c>
      <c r="D245" s="81">
        <f>SUM(D247:D251)</f>
        <v>7727.19</v>
      </c>
      <c r="E245" s="81">
        <f>SUM(E247:E251)</f>
        <v>7727.19</v>
      </c>
      <c r="F245" s="106">
        <f t="shared" si="3"/>
        <v>100</v>
      </c>
    </row>
    <row r="246" spans="1:6" ht="12.75">
      <c r="A246" s="10" t="s">
        <v>14</v>
      </c>
      <c r="B246" s="44"/>
      <c r="C246" s="78"/>
      <c r="D246" s="74"/>
      <c r="E246" s="74"/>
      <c r="F246" s="100"/>
    </row>
    <row r="247" spans="1:6" ht="12.75">
      <c r="A247" s="12" t="s">
        <v>46</v>
      </c>
      <c r="B247" s="44"/>
      <c r="C247" s="78">
        <v>270</v>
      </c>
      <c r="D247" s="74">
        <v>270</v>
      </c>
      <c r="E247" s="74">
        <v>270</v>
      </c>
      <c r="F247" s="100">
        <f t="shared" si="3"/>
        <v>100</v>
      </c>
    </row>
    <row r="248" spans="1:6" ht="12.75" hidden="1">
      <c r="A248" s="12" t="s">
        <v>257</v>
      </c>
      <c r="B248" s="44"/>
      <c r="C248" s="78"/>
      <c r="D248" s="74"/>
      <c r="E248" s="74"/>
      <c r="F248" s="100" t="e">
        <f t="shared" si="3"/>
        <v>#DIV/0!</v>
      </c>
    </row>
    <row r="249" spans="1:6" ht="12.75" hidden="1">
      <c r="A249" s="12" t="s">
        <v>60</v>
      </c>
      <c r="B249" s="44"/>
      <c r="C249" s="78"/>
      <c r="D249" s="74">
        <v>0</v>
      </c>
      <c r="E249" s="74"/>
      <c r="F249" s="100" t="e">
        <f t="shared" si="3"/>
        <v>#DIV/0!</v>
      </c>
    </row>
    <row r="250" spans="1:6" ht="12.75" hidden="1">
      <c r="A250" s="12" t="s">
        <v>220</v>
      </c>
      <c r="B250" s="44"/>
      <c r="C250" s="78"/>
      <c r="D250" s="75">
        <v>0</v>
      </c>
      <c r="E250" s="74"/>
      <c r="F250" s="100" t="e">
        <f t="shared" si="3"/>
        <v>#DIV/0!</v>
      </c>
    </row>
    <row r="251" spans="1:6" ht="12.75">
      <c r="A251" s="11" t="s">
        <v>72</v>
      </c>
      <c r="B251" s="47"/>
      <c r="C251" s="92"/>
      <c r="D251" s="75">
        <v>7457.19</v>
      </c>
      <c r="E251" s="75">
        <v>7457.19</v>
      </c>
      <c r="F251" s="105">
        <f t="shared" si="3"/>
        <v>100</v>
      </c>
    </row>
    <row r="252" spans="1:6" ht="12.75">
      <c r="A252" s="20" t="s">
        <v>87</v>
      </c>
      <c r="B252" s="49"/>
      <c r="C252" s="79">
        <f>C253+C264</f>
        <v>189018.5</v>
      </c>
      <c r="D252" s="79">
        <f>D253+D264</f>
        <v>216788.66999999998</v>
      </c>
      <c r="E252" s="79">
        <f>E253+E264</f>
        <v>210039.28</v>
      </c>
      <c r="F252" s="99">
        <f t="shared" si="3"/>
        <v>96.88665002649816</v>
      </c>
    </row>
    <row r="253" spans="1:6" ht="12.75">
      <c r="A253" s="14" t="s">
        <v>40</v>
      </c>
      <c r="B253" s="48"/>
      <c r="C253" s="81">
        <f>SUM(C255:C263)</f>
        <v>189018.5</v>
      </c>
      <c r="D253" s="81">
        <f>SUM(D255:D263)</f>
        <v>212620.66999999998</v>
      </c>
      <c r="E253" s="81">
        <f>SUM(E255:E263)</f>
        <v>205871.28</v>
      </c>
      <c r="F253" s="106">
        <f t="shared" si="3"/>
        <v>96.82561907080812</v>
      </c>
    </row>
    <row r="254" spans="1:6" ht="12.75">
      <c r="A254" s="10" t="s">
        <v>14</v>
      </c>
      <c r="B254" s="44"/>
      <c r="C254" s="78"/>
      <c r="D254" s="74"/>
      <c r="E254" s="74"/>
      <c r="F254" s="100"/>
    </row>
    <row r="255" spans="1:6" ht="12.75">
      <c r="A255" s="12" t="s">
        <v>68</v>
      </c>
      <c r="B255" s="44"/>
      <c r="C255" s="78">
        <v>165134.5</v>
      </c>
      <c r="D255" s="74">
        <v>178350.59</v>
      </c>
      <c r="E255" s="74">
        <v>178350.59</v>
      </c>
      <c r="F255" s="100">
        <f t="shared" si="3"/>
        <v>100</v>
      </c>
    </row>
    <row r="256" spans="1:6" ht="12.75">
      <c r="A256" s="12" t="s">
        <v>42</v>
      </c>
      <c r="B256" s="44"/>
      <c r="C256" s="78">
        <v>20590</v>
      </c>
      <c r="D256" s="74">
        <v>22986.08</v>
      </c>
      <c r="E256" s="74">
        <v>16236.69</v>
      </c>
      <c r="F256" s="100">
        <f t="shared" si="3"/>
        <v>70.63705512205648</v>
      </c>
    </row>
    <row r="257" spans="1:6" ht="12.75">
      <c r="A257" s="12" t="s">
        <v>129</v>
      </c>
      <c r="B257" s="44"/>
      <c r="C257" s="78">
        <v>3294</v>
      </c>
      <c r="D257" s="74">
        <v>3319</v>
      </c>
      <c r="E257" s="74">
        <v>3319</v>
      </c>
      <c r="F257" s="100">
        <f t="shared" si="3"/>
        <v>100</v>
      </c>
    </row>
    <row r="258" spans="1:6" ht="12.75">
      <c r="A258" s="12" t="s">
        <v>56</v>
      </c>
      <c r="B258" s="44"/>
      <c r="C258" s="78"/>
      <c r="D258" s="74">
        <v>6567</v>
      </c>
      <c r="E258" s="74">
        <v>6567</v>
      </c>
      <c r="F258" s="100">
        <f t="shared" si="3"/>
        <v>100</v>
      </c>
    </row>
    <row r="259" spans="1:6" ht="12.75">
      <c r="A259" s="12" t="s">
        <v>88</v>
      </c>
      <c r="B259" s="44">
        <v>34070</v>
      </c>
      <c r="C259" s="78"/>
      <c r="D259" s="74">
        <v>618</v>
      </c>
      <c r="E259" s="74">
        <v>618</v>
      </c>
      <c r="F259" s="100">
        <f t="shared" si="3"/>
        <v>100</v>
      </c>
    </row>
    <row r="260" spans="1:6" ht="12.75">
      <c r="A260" s="12" t="s">
        <v>89</v>
      </c>
      <c r="B260" s="44">
        <v>34053</v>
      </c>
      <c r="C260" s="78"/>
      <c r="D260" s="74">
        <v>320</v>
      </c>
      <c r="E260" s="74">
        <v>320</v>
      </c>
      <c r="F260" s="100">
        <f t="shared" si="3"/>
        <v>100</v>
      </c>
    </row>
    <row r="261" spans="1:6" ht="12.75">
      <c r="A261" s="12" t="s">
        <v>310</v>
      </c>
      <c r="B261" s="44">
        <v>34013</v>
      </c>
      <c r="C261" s="78"/>
      <c r="D261" s="74">
        <v>321</v>
      </c>
      <c r="E261" s="74">
        <v>321</v>
      </c>
      <c r="F261" s="100">
        <f t="shared" si="3"/>
        <v>100</v>
      </c>
    </row>
    <row r="262" spans="1:6" ht="13.5" thickBot="1">
      <c r="A262" s="59" t="s">
        <v>311</v>
      </c>
      <c r="B262" s="58">
        <v>34019</v>
      </c>
      <c r="C262" s="93"/>
      <c r="D262" s="85">
        <v>139</v>
      </c>
      <c r="E262" s="85">
        <v>139</v>
      </c>
      <c r="F262" s="101">
        <f t="shared" si="3"/>
        <v>100</v>
      </c>
    </row>
    <row r="263" spans="1:6" ht="12.75" hidden="1">
      <c r="A263" s="12" t="s">
        <v>72</v>
      </c>
      <c r="B263" s="44"/>
      <c r="C263" s="78"/>
      <c r="D263" s="74">
        <v>0</v>
      </c>
      <c r="E263" s="74"/>
      <c r="F263" s="100" t="e">
        <f t="shared" si="3"/>
        <v>#DIV/0!</v>
      </c>
    </row>
    <row r="264" spans="1:6" ht="12.75">
      <c r="A264" s="14" t="s">
        <v>45</v>
      </c>
      <c r="B264" s="48"/>
      <c r="C264" s="81">
        <f>SUM(C266:C271)</f>
        <v>0</v>
      </c>
      <c r="D264" s="81">
        <f>SUM(D266:D271)</f>
        <v>4168</v>
      </c>
      <c r="E264" s="81">
        <f>SUM(E266:E271)</f>
        <v>4168</v>
      </c>
      <c r="F264" s="106">
        <f t="shared" si="3"/>
        <v>100</v>
      </c>
    </row>
    <row r="265" spans="1:6" ht="12.75">
      <c r="A265" s="10" t="s">
        <v>14</v>
      </c>
      <c r="B265" s="44"/>
      <c r="C265" s="78"/>
      <c r="D265" s="74"/>
      <c r="E265" s="74"/>
      <c r="F265" s="100"/>
    </row>
    <row r="266" spans="1:6" ht="12.75" hidden="1">
      <c r="A266" s="12" t="s">
        <v>89</v>
      </c>
      <c r="B266" s="44">
        <v>34544</v>
      </c>
      <c r="C266" s="78"/>
      <c r="D266" s="74">
        <v>0</v>
      </c>
      <c r="E266" s="74"/>
      <c r="F266" s="100" t="e">
        <f t="shared" si="3"/>
        <v>#DIV/0!</v>
      </c>
    </row>
    <row r="267" spans="1:6" ht="12.75">
      <c r="A267" s="42" t="s">
        <v>326</v>
      </c>
      <c r="B267" s="44">
        <v>34949</v>
      </c>
      <c r="C267" s="78"/>
      <c r="D267" s="74">
        <v>252</v>
      </c>
      <c r="E267" s="74">
        <v>252</v>
      </c>
      <c r="F267" s="100">
        <f t="shared" si="3"/>
        <v>100</v>
      </c>
    </row>
    <row r="268" spans="1:6" ht="12.75">
      <c r="A268" s="42" t="s">
        <v>334</v>
      </c>
      <c r="B268" s="44">
        <v>34502</v>
      </c>
      <c r="C268" s="78"/>
      <c r="D268" s="74">
        <v>56</v>
      </c>
      <c r="E268" s="74">
        <v>56</v>
      </c>
      <c r="F268" s="100">
        <f t="shared" si="3"/>
        <v>100</v>
      </c>
    </row>
    <row r="269" spans="1:6" ht="12.75">
      <c r="A269" s="70" t="s">
        <v>83</v>
      </c>
      <c r="B269" s="47"/>
      <c r="C269" s="92"/>
      <c r="D269" s="75">
        <v>3860</v>
      </c>
      <c r="E269" s="75">
        <v>3860</v>
      </c>
      <c r="F269" s="105">
        <f aca="true" t="shared" si="4" ref="F269:F332">E269/D269*100</f>
        <v>100</v>
      </c>
    </row>
    <row r="270" spans="1:6" ht="12.75" hidden="1">
      <c r="A270" s="42" t="s">
        <v>46</v>
      </c>
      <c r="B270" s="44"/>
      <c r="C270" s="78"/>
      <c r="D270" s="74">
        <v>0</v>
      </c>
      <c r="E270" s="74"/>
      <c r="F270" s="100" t="e">
        <f t="shared" si="4"/>
        <v>#DIV/0!</v>
      </c>
    </row>
    <row r="271" spans="1:6" ht="13.5" hidden="1" thickBot="1">
      <c r="A271" s="59" t="s">
        <v>72</v>
      </c>
      <c r="B271" s="58"/>
      <c r="C271" s="93"/>
      <c r="D271" s="75">
        <v>0</v>
      </c>
      <c r="E271" s="74"/>
      <c r="F271" s="100" t="e">
        <f t="shared" si="4"/>
        <v>#DIV/0!</v>
      </c>
    </row>
    <row r="272" spans="1:6" ht="12.75">
      <c r="A272" s="5" t="s">
        <v>39</v>
      </c>
      <c r="B272" s="46"/>
      <c r="C272" s="76">
        <f>C273+C285</f>
        <v>48902.7</v>
      </c>
      <c r="D272" s="76">
        <f>D273+D285</f>
        <v>62236.049999999996</v>
      </c>
      <c r="E272" s="76">
        <f>E273+E285</f>
        <v>49071.44</v>
      </c>
      <c r="F272" s="99">
        <f t="shared" si="4"/>
        <v>78.84729188308064</v>
      </c>
    </row>
    <row r="273" spans="1:6" ht="12.75">
      <c r="A273" s="14" t="s">
        <v>40</v>
      </c>
      <c r="B273" s="46"/>
      <c r="C273" s="81">
        <f>SUM(C275:C284)</f>
        <v>48902.7</v>
      </c>
      <c r="D273" s="81">
        <f>SUM(D275:D284)</f>
        <v>61891.67</v>
      </c>
      <c r="E273" s="81">
        <f>SUM(E275:E284)</f>
        <v>48977.060000000005</v>
      </c>
      <c r="F273" s="106">
        <f t="shared" si="4"/>
        <v>79.13352475381583</v>
      </c>
    </row>
    <row r="274" spans="1:6" ht="12.75">
      <c r="A274" s="10" t="s">
        <v>14</v>
      </c>
      <c r="B274" s="33"/>
      <c r="C274" s="78"/>
      <c r="D274" s="74"/>
      <c r="E274" s="74"/>
      <c r="F274" s="100"/>
    </row>
    <row r="275" spans="1:6" ht="12.75">
      <c r="A275" s="8" t="s">
        <v>133</v>
      </c>
      <c r="B275" s="44"/>
      <c r="C275" s="78">
        <v>20297.2</v>
      </c>
      <c r="D275" s="74">
        <v>25626.14</v>
      </c>
      <c r="E275" s="74">
        <v>20262.98</v>
      </c>
      <c r="F275" s="100">
        <f t="shared" si="4"/>
        <v>79.07152618381075</v>
      </c>
    </row>
    <row r="276" spans="1:6" ht="12.75">
      <c r="A276" s="8" t="s">
        <v>41</v>
      </c>
      <c r="B276" s="44"/>
      <c r="C276" s="78">
        <v>5133</v>
      </c>
      <c r="D276" s="74">
        <v>7222.17</v>
      </c>
      <c r="E276" s="74">
        <v>5571.53</v>
      </c>
      <c r="F276" s="100">
        <f t="shared" si="4"/>
        <v>77.14481935484764</v>
      </c>
    </row>
    <row r="277" spans="1:6" ht="12.75">
      <c r="A277" s="8" t="s">
        <v>264</v>
      </c>
      <c r="B277" s="44"/>
      <c r="C277" s="78">
        <v>1450</v>
      </c>
      <c r="D277" s="74">
        <v>1450</v>
      </c>
      <c r="E277" s="74">
        <v>1059.34</v>
      </c>
      <c r="F277" s="100">
        <f t="shared" si="4"/>
        <v>73.05793103448275</v>
      </c>
    </row>
    <row r="278" spans="1:6" ht="12.75" hidden="1">
      <c r="A278" s="8" t="s">
        <v>152</v>
      </c>
      <c r="B278" s="44"/>
      <c r="C278" s="78"/>
      <c r="D278" s="74">
        <v>0</v>
      </c>
      <c r="E278" s="74"/>
      <c r="F278" s="100" t="e">
        <f t="shared" si="4"/>
        <v>#DIV/0!</v>
      </c>
    </row>
    <row r="279" spans="1:6" ht="12.75">
      <c r="A279" s="8" t="s">
        <v>42</v>
      </c>
      <c r="B279" s="44"/>
      <c r="C279" s="78">
        <v>13648.5</v>
      </c>
      <c r="D279" s="74">
        <v>14953.74</v>
      </c>
      <c r="E279" s="74">
        <v>10463.97</v>
      </c>
      <c r="F279" s="100">
        <f t="shared" si="4"/>
        <v>69.97560476509555</v>
      </c>
    </row>
    <row r="280" spans="1:6" ht="12.75" hidden="1">
      <c r="A280" s="8" t="s">
        <v>72</v>
      </c>
      <c r="B280" s="44"/>
      <c r="C280" s="78"/>
      <c r="D280" s="74"/>
      <c r="E280" s="74"/>
      <c r="F280" s="100" t="e">
        <f t="shared" si="4"/>
        <v>#DIV/0!</v>
      </c>
    </row>
    <row r="281" spans="1:6" ht="12.75">
      <c r="A281" s="8" t="s">
        <v>43</v>
      </c>
      <c r="B281" s="44"/>
      <c r="C281" s="78">
        <v>500</v>
      </c>
      <c r="D281" s="74">
        <v>500</v>
      </c>
      <c r="E281" s="74">
        <v>4.73</v>
      </c>
      <c r="F281" s="100">
        <f t="shared" si="4"/>
        <v>0.9460000000000002</v>
      </c>
    </row>
    <row r="282" spans="1:6" ht="12.75">
      <c r="A282" s="8" t="s">
        <v>265</v>
      </c>
      <c r="B282" s="71">
        <v>1260</v>
      </c>
      <c r="C282" s="78">
        <v>7274</v>
      </c>
      <c r="D282" s="74">
        <v>8845.62</v>
      </c>
      <c r="E282" s="74">
        <v>8475.51</v>
      </c>
      <c r="F282" s="100">
        <f t="shared" si="4"/>
        <v>95.81589532446566</v>
      </c>
    </row>
    <row r="283" spans="1:6" ht="12.75">
      <c r="A283" s="8" t="s">
        <v>266</v>
      </c>
      <c r="B283" s="71">
        <v>1102</v>
      </c>
      <c r="C283" s="78">
        <v>600</v>
      </c>
      <c r="D283" s="74">
        <v>3294</v>
      </c>
      <c r="E283" s="74">
        <v>3139</v>
      </c>
      <c r="F283" s="100">
        <f t="shared" si="4"/>
        <v>95.29447480267153</v>
      </c>
    </row>
    <row r="284" spans="1:6" ht="12.75" hidden="1">
      <c r="A284" s="8" t="s">
        <v>44</v>
      </c>
      <c r="B284" s="44"/>
      <c r="C284" s="78"/>
      <c r="D284" s="74">
        <v>0</v>
      </c>
      <c r="E284" s="74"/>
      <c r="F284" s="100" t="e">
        <f t="shared" si="4"/>
        <v>#DIV/0!</v>
      </c>
    </row>
    <row r="285" spans="1:6" ht="12.75">
      <c r="A285" s="15" t="s">
        <v>45</v>
      </c>
      <c r="B285" s="48"/>
      <c r="C285" s="82">
        <f>SUM(C287:C290)</f>
        <v>0</v>
      </c>
      <c r="D285" s="82">
        <f>SUM(D287:D290)</f>
        <v>344.38</v>
      </c>
      <c r="E285" s="82">
        <f>SUM(E287:E290)</f>
        <v>94.38</v>
      </c>
      <c r="F285" s="106">
        <f t="shared" si="4"/>
        <v>27.405772692955455</v>
      </c>
    </row>
    <row r="286" spans="1:6" ht="12.75">
      <c r="A286" s="6" t="s">
        <v>14</v>
      </c>
      <c r="B286" s="44"/>
      <c r="C286" s="79"/>
      <c r="D286" s="74"/>
      <c r="E286" s="74"/>
      <c r="F286" s="100"/>
    </row>
    <row r="287" spans="1:6" ht="12.75" hidden="1">
      <c r="A287" s="8" t="s">
        <v>153</v>
      </c>
      <c r="B287" s="44"/>
      <c r="C287" s="78"/>
      <c r="D287" s="74">
        <v>0</v>
      </c>
      <c r="E287" s="74"/>
      <c r="F287" s="100" t="e">
        <f t="shared" si="4"/>
        <v>#DIV/0!</v>
      </c>
    </row>
    <row r="288" spans="1:6" ht="12.75">
      <c r="A288" s="8" t="s">
        <v>265</v>
      </c>
      <c r="B288" s="44"/>
      <c r="C288" s="78"/>
      <c r="D288" s="74">
        <v>94.38</v>
      </c>
      <c r="E288" s="74">
        <v>94.38</v>
      </c>
      <c r="F288" s="100">
        <f t="shared" si="4"/>
        <v>100</v>
      </c>
    </row>
    <row r="289" spans="1:6" ht="12.75" hidden="1">
      <c r="A289" s="8" t="s">
        <v>44</v>
      </c>
      <c r="B289" s="44"/>
      <c r="C289" s="78"/>
      <c r="D289" s="74">
        <v>0</v>
      </c>
      <c r="E289" s="74"/>
      <c r="F289" s="100" t="e">
        <f t="shared" si="4"/>
        <v>#DIV/0!</v>
      </c>
    </row>
    <row r="290" spans="1:6" ht="12.75">
      <c r="A290" s="11" t="s">
        <v>46</v>
      </c>
      <c r="B290" s="47"/>
      <c r="C290" s="92"/>
      <c r="D290" s="75">
        <v>250</v>
      </c>
      <c r="E290" s="75">
        <v>0</v>
      </c>
      <c r="F290" s="105">
        <f t="shared" si="4"/>
        <v>0</v>
      </c>
    </row>
    <row r="291" spans="1:6" ht="12.75">
      <c r="A291" s="5" t="s">
        <v>273</v>
      </c>
      <c r="B291" s="48"/>
      <c r="C291" s="76">
        <f>C292+C311</f>
        <v>373953.11</v>
      </c>
      <c r="D291" s="76">
        <f>D292+D311</f>
        <v>405021.72</v>
      </c>
      <c r="E291" s="76">
        <f>E292+E311</f>
        <v>368198.54000000004</v>
      </c>
      <c r="F291" s="99">
        <f t="shared" si="4"/>
        <v>90.90834437224751</v>
      </c>
    </row>
    <row r="292" spans="1:6" ht="12.75">
      <c r="A292" s="14" t="s">
        <v>40</v>
      </c>
      <c r="B292" s="48"/>
      <c r="C292" s="81">
        <f>SUM(C294:C310)</f>
        <v>373953.11</v>
      </c>
      <c r="D292" s="81">
        <f>SUM(D294:D310)</f>
        <v>399172.24</v>
      </c>
      <c r="E292" s="81">
        <f>SUM(E294:E310)</f>
        <v>368198.54000000004</v>
      </c>
      <c r="F292" s="106">
        <f t="shared" si="4"/>
        <v>92.24051752697032</v>
      </c>
    </row>
    <row r="293" spans="1:6" ht="12.75">
      <c r="A293" s="10" t="s">
        <v>14</v>
      </c>
      <c r="B293" s="44"/>
      <c r="C293" s="78"/>
      <c r="D293" s="74"/>
      <c r="E293" s="74"/>
      <c r="F293" s="100"/>
    </row>
    <row r="294" spans="1:6" ht="12.75">
      <c r="A294" s="17" t="s">
        <v>134</v>
      </c>
      <c r="B294" s="44"/>
      <c r="C294" s="78">
        <v>184639.38</v>
      </c>
      <c r="D294" s="74">
        <v>195403.25</v>
      </c>
      <c r="E294" s="74">
        <v>194039.7</v>
      </c>
      <c r="F294" s="100">
        <f t="shared" si="4"/>
        <v>99.30218663200331</v>
      </c>
    </row>
    <row r="295" spans="1:6" ht="12.75">
      <c r="A295" s="8" t="s">
        <v>41</v>
      </c>
      <c r="B295" s="44"/>
      <c r="C295" s="78">
        <v>62979.15</v>
      </c>
      <c r="D295" s="74">
        <v>66652.62999999999</v>
      </c>
      <c r="E295" s="74">
        <v>66212.02</v>
      </c>
      <c r="F295" s="100">
        <f t="shared" si="4"/>
        <v>99.33894581504138</v>
      </c>
    </row>
    <row r="296" spans="1:6" ht="12.75">
      <c r="A296" s="8" t="s">
        <v>264</v>
      </c>
      <c r="B296" s="44"/>
      <c r="C296" s="78">
        <v>200</v>
      </c>
      <c r="D296" s="74">
        <v>240</v>
      </c>
      <c r="E296" s="74">
        <v>201.4</v>
      </c>
      <c r="F296" s="100">
        <f t="shared" si="4"/>
        <v>83.91666666666667</v>
      </c>
    </row>
    <row r="297" spans="1:6" ht="12.75">
      <c r="A297" s="8" t="s">
        <v>42</v>
      </c>
      <c r="B297" s="44"/>
      <c r="C297" s="78">
        <v>60808.58</v>
      </c>
      <c r="D297" s="74">
        <v>68362.22</v>
      </c>
      <c r="E297" s="74">
        <v>43962.86</v>
      </c>
      <c r="F297" s="100">
        <f t="shared" si="4"/>
        <v>64.30870735327203</v>
      </c>
    </row>
    <row r="298" spans="1:6" ht="12.75">
      <c r="A298" s="8" t="s">
        <v>47</v>
      </c>
      <c r="B298" s="44">
        <v>1115</v>
      </c>
      <c r="C298" s="78">
        <v>462</v>
      </c>
      <c r="D298" s="74">
        <v>462</v>
      </c>
      <c r="E298" s="74">
        <v>193.33</v>
      </c>
      <c r="F298" s="100">
        <f t="shared" si="4"/>
        <v>41.84632034632035</v>
      </c>
    </row>
    <row r="299" spans="1:6" ht="12.75" hidden="1">
      <c r="A299" s="8" t="s">
        <v>48</v>
      </c>
      <c r="B299" s="44"/>
      <c r="C299" s="78"/>
      <c r="D299" s="74">
        <v>0</v>
      </c>
      <c r="E299" s="74"/>
      <c r="F299" s="100" t="e">
        <f t="shared" si="4"/>
        <v>#DIV/0!</v>
      </c>
    </row>
    <row r="300" spans="1:6" ht="12.75">
      <c r="A300" s="8" t="s">
        <v>49</v>
      </c>
      <c r="B300" s="44">
        <v>51</v>
      </c>
      <c r="C300" s="78">
        <v>64864</v>
      </c>
      <c r="D300" s="74">
        <v>64864</v>
      </c>
      <c r="E300" s="74">
        <v>61306.95</v>
      </c>
      <c r="F300" s="100">
        <f t="shared" si="4"/>
        <v>94.51614146521953</v>
      </c>
    </row>
    <row r="301" spans="1:6" ht="12.75">
      <c r="A301" s="8" t="s">
        <v>71</v>
      </c>
      <c r="B301" s="44"/>
      <c r="C301" s="78"/>
      <c r="D301" s="74">
        <v>810.14</v>
      </c>
      <c r="E301" s="74">
        <v>15.1</v>
      </c>
      <c r="F301" s="100">
        <f t="shared" si="4"/>
        <v>1.863875379564026</v>
      </c>
    </row>
    <row r="302" spans="1:6" ht="12.75" hidden="1">
      <c r="A302" s="8" t="s">
        <v>206</v>
      </c>
      <c r="B302" s="44">
        <v>13234</v>
      </c>
      <c r="C302" s="78"/>
      <c r="D302" s="74">
        <v>0</v>
      </c>
      <c r="E302" s="74"/>
      <c r="F302" s="100" t="e">
        <f t="shared" si="4"/>
        <v>#DIV/0!</v>
      </c>
    </row>
    <row r="303" spans="1:6" ht="12.75" hidden="1">
      <c r="A303" s="8" t="s">
        <v>50</v>
      </c>
      <c r="B303" s="44"/>
      <c r="C303" s="78"/>
      <c r="D303" s="74">
        <v>0</v>
      </c>
      <c r="E303" s="74"/>
      <c r="F303" s="100" t="e">
        <f t="shared" si="4"/>
        <v>#DIV/0!</v>
      </c>
    </row>
    <row r="304" spans="1:6" ht="12.75">
      <c r="A304" s="8" t="s">
        <v>276</v>
      </c>
      <c r="B304" s="44">
        <v>98008</v>
      </c>
      <c r="C304" s="78"/>
      <c r="D304" s="74">
        <v>200</v>
      </c>
      <c r="E304" s="74">
        <v>158.74</v>
      </c>
      <c r="F304" s="100">
        <f t="shared" si="4"/>
        <v>79.37</v>
      </c>
    </row>
    <row r="305" spans="1:6" ht="12.75">
      <c r="A305" s="8" t="s">
        <v>277</v>
      </c>
      <c r="B305" s="44">
        <v>98071</v>
      </c>
      <c r="C305" s="78"/>
      <c r="D305" s="74">
        <v>30</v>
      </c>
      <c r="E305" s="74">
        <v>30</v>
      </c>
      <c r="F305" s="100">
        <f t="shared" si="4"/>
        <v>100</v>
      </c>
    </row>
    <row r="306" spans="1:6" ht="12.75" hidden="1">
      <c r="A306" s="8" t="s">
        <v>51</v>
      </c>
      <c r="B306" s="44">
        <v>98074</v>
      </c>
      <c r="C306" s="78"/>
      <c r="D306" s="74">
        <v>0</v>
      </c>
      <c r="E306" s="74"/>
      <c r="F306" s="100" t="e">
        <f t="shared" si="4"/>
        <v>#DIV/0!</v>
      </c>
    </row>
    <row r="307" spans="1:6" ht="12.75">
      <c r="A307" s="8" t="s">
        <v>319</v>
      </c>
      <c r="B307" s="44">
        <v>98187</v>
      </c>
      <c r="C307" s="78"/>
      <c r="D307" s="74">
        <v>200</v>
      </c>
      <c r="E307" s="74">
        <v>137.44</v>
      </c>
      <c r="F307" s="100">
        <f t="shared" si="4"/>
        <v>68.72</v>
      </c>
    </row>
    <row r="308" spans="1:6" ht="12.75" hidden="1">
      <c r="A308" s="8" t="s">
        <v>52</v>
      </c>
      <c r="B308" s="44"/>
      <c r="C308" s="78"/>
      <c r="D308" s="74">
        <v>0</v>
      </c>
      <c r="E308" s="74"/>
      <c r="F308" s="100" t="e">
        <f t="shared" si="4"/>
        <v>#DIV/0!</v>
      </c>
    </row>
    <row r="309" spans="1:6" ht="12.75">
      <c r="A309" s="8" t="s">
        <v>351</v>
      </c>
      <c r="B309" s="44">
        <v>13015</v>
      </c>
      <c r="C309" s="78"/>
      <c r="D309" s="74">
        <v>1698</v>
      </c>
      <c r="E309" s="74">
        <v>1698</v>
      </c>
      <c r="F309" s="100">
        <f t="shared" si="4"/>
        <v>100</v>
      </c>
    </row>
    <row r="310" spans="1:6" ht="12.75">
      <c r="A310" s="8" t="s">
        <v>53</v>
      </c>
      <c r="B310" s="44">
        <v>4001</v>
      </c>
      <c r="C310" s="78"/>
      <c r="D310" s="74">
        <v>250</v>
      </c>
      <c r="E310" s="74">
        <v>243</v>
      </c>
      <c r="F310" s="100">
        <f t="shared" si="4"/>
        <v>97.2</v>
      </c>
    </row>
    <row r="311" spans="1:6" ht="12.75">
      <c r="A311" s="14" t="s">
        <v>45</v>
      </c>
      <c r="B311" s="48"/>
      <c r="C311" s="81">
        <f>C314+C313</f>
        <v>0</v>
      </c>
      <c r="D311" s="81">
        <f>D314+D313</f>
        <v>5849.48</v>
      </c>
      <c r="E311" s="81">
        <f>E314+E313</f>
        <v>0</v>
      </c>
      <c r="F311" s="106">
        <f t="shared" si="4"/>
        <v>0</v>
      </c>
    </row>
    <row r="312" spans="1:6" ht="12.75">
      <c r="A312" s="10" t="s">
        <v>14</v>
      </c>
      <c r="B312" s="44"/>
      <c r="C312" s="78"/>
      <c r="D312" s="74"/>
      <c r="E312" s="74"/>
      <c r="F312" s="100"/>
    </row>
    <row r="313" spans="1:6" ht="12.75" hidden="1">
      <c r="A313" s="7" t="s">
        <v>46</v>
      </c>
      <c r="B313" s="44"/>
      <c r="C313" s="78"/>
      <c r="D313" s="74">
        <v>0</v>
      </c>
      <c r="E313" s="74"/>
      <c r="F313" s="100" t="e">
        <f t="shared" si="4"/>
        <v>#DIV/0!</v>
      </c>
    </row>
    <row r="314" spans="1:6" ht="12.75">
      <c r="A314" s="11" t="s">
        <v>72</v>
      </c>
      <c r="B314" s="47"/>
      <c r="C314" s="92"/>
      <c r="D314" s="75">
        <v>5849.48</v>
      </c>
      <c r="E314" s="75">
        <v>0</v>
      </c>
      <c r="F314" s="105">
        <f t="shared" si="4"/>
        <v>0</v>
      </c>
    </row>
    <row r="315" spans="1:6" ht="12.75">
      <c r="A315" s="20" t="s">
        <v>164</v>
      </c>
      <c r="B315" s="49"/>
      <c r="C315" s="76">
        <f>C316+C341</f>
        <v>511531.20000000007</v>
      </c>
      <c r="D315" s="76">
        <f>D316+D341</f>
        <v>2915430.48</v>
      </c>
      <c r="E315" s="76">
        <f>E316+E341</f>
        <v>1752698.75</v>
      </c>
      <c r="F315" s="99">
        <f t="shared" si="4"/>
        <v>60.11800871341648</v>
      </c>
    </row>
    <row r="316" spans="1:6" ht="12.75">
      <c r="A316" s="14" t="s">
        <v>40</v>
      </c>
      <c r="B316" s="48"/>
      <c r="C316" s="81">
        <f>SUM(C318:C329)</f>
        <v>66348.6</v>
      </c>
      <c r="D316" s="81">
        <f>SUM(D318:D329)</f>
        <v>122485.55000000003</v>
      </c>
      <c r="E316" s="81">
        <f>SUM(E318:E329)</f>
        <v>64106.40000000001</v>
      </c>
      <c r="F316" s="106">
        <f t="shared" si="4"/>
        <v>52.3379288414021</v>
      </c>
    </row>
    <row r="317" spans="1:6" ht="12.75">
      <c r="A317" s="10" t="s">
        <v>14</v>
      </c>
      <c r="B317" s="44"/>
      <c r="C317" s="81"/>
      <c r="D317" s="74"/>
      <c r="E317" s="74"/>
      <c r="F317" s="100"/>
    </row>
    <row r="318" spans="1:6" ht="12.75">
      <c r="A318" s="12" t="s">
        <v>42</v>
      </c>
      <c r="B318" s="44"/>
      <c r="C318" s="78">
        <v>1613.6</v>
      </c>
      <c r="D318" s="74">
        <v>1215.73</v>
      </c>
      <c r="E318" s="74">
        <v>297.51</v>
      </c>
      <c r="F318" s="100">
        <f t="shared" si="4"/>
        <v>24.471716581806817</v>
      </c>
    </row>
    <row r="319" spans="1:6" ht="12.75">
      <c r="A319" s="12" t="s">
        <v>174</v>
      </c>
      <c r="B319" s="44">
        <v>1080</v>
      </c>
      <c r="C319" s="78"/>
      <c r="D319" s="74">
        <v>2430.75</v>
      </c>
      <c r="E319" s="74">
        <v>937.63</v>
      </c>
      <c r="F319" s="100">
        <f t="shared" si="4"/>
        <v>38.57369124755734</v>
      </c>
    </row>
    <row r="320" spans="1:6" ht="12.75">
      <c r="A320" s="12" t="s">
        <v>175</v>
      </c>
      <c r="B320" s="65">
        <v>1081.1202</v>
      </c>
      <c r="C320" s="78">
        <v>2804</v>
      </c>
      <c r="D320" s="74">
        <v>3918.3</v>
      </c>
      <c r="E320" s="74">
        <v>2803.33</v>
      </c>
      <c r="F320" s="100">
        <f t="shared" si="4"/>
        <v>71.54454738024143</v>
      </c>
    </row>
    <row r="321" spans="1:6" ht="12.75">
      <c r="A321" s="45" t="s">
        <v>75</v>
      </c>
      <c r="B321" s="44"/>
      <c r="C321" s="78">
        <v>600</v>
      </c>
      <c r="D321" s="74">
        <v>600</v>
      </c>
      <c r="E321" s="74">
        <v>600</v>
      </c>
      <c r="F321" s="100">
        <f t="shared" si="4"/>
        <v>100</v>
      </c>
    </row>
    <row r="322" spans="1:6" ht="12.75">
      <c r="A322" s="8" t="s">
        <v>183</v>
      </c>
      <c r="B322" s="44"/>
      <c r="C322" s="78">
        <v>33842</v>
      </c>
      <c r="D322" s="74">
        <v>38842</v>
      </c>
      <c r="E322" s="74">
        <v>38842</v>
      </c>
      <c r="F322" s="100">
        <f t="shared" si="4"/>
        <v>100</v>
      </c>
    </row>
    <row r="323" spans="1:6" ht="12.75" hidden="1">
      <c r="A323" s="12" t="s">
        <v>184</v>
      </c>
      <c r="B323" s="44"/>
      <c r="C323" s="78"/>
      <c r="D323" s="74">
        <v>0</v>
      </c>
      <c r="E323" s="74"/>
      <c r="F323" s="100" t="e">
        <f t="shared" si="4"/>
        <v>#DIV/0!</v>
      </c>
    </row>
    <row r="324" spans="1:6" ht="12.75" hidden="1">
      <c r="A324" s="12" t="s">
        <v>242</v>
      </c>
      <c r="B324" s="44"/>
      <c r="C324" s="78"/>
      <c r="D324" s="74">
        <v>0</v>
      </c>
      <c r="E324" s="74"/>
      <c r="F324" s="100" t="e">
        <f t="shared" si="4"/>
        <v>#DIV/0!</v>
      </c>
    </row>
    <row r="325" spans="1:6" ht="12.75">
      <c r="A325" s="12" t="s">
        <v>246</v>
      </c>
      <c r="B325" s="44"/>
      <c r="C325" s="78"/>
      <c r="D325" s="74">
        <v>192.3</v>
      </c>
      <c r="E325" s="74">
        <v>19.48</v>
      </c>
      <c r="F325" s="100">
        <f t="shared" si="4"/>
        <v>10.130005200208007</v>
      </c>
    </row>
    <row r="326" spans="1:6" ht="12.75">
      <c r="A326" s="8" t="s">
        <v>301</v>
      </c>
      <c r="B326" s="62">
        <v>212163</v>
      </c>
      <c r="C326" s="78"/>
      <c r="D326" s="74">
        <v>1724.05</v>
      </c>
      <c r="E326" s="74">
        <v>0</v>
      </c>
      <c r="F326" s="100">
        <f t="shared" si="4"/>
        <v>0</v>
      </c>
    </row>
    <row r="327" spans="1:6" ht="12.75">
      <c r="A327" s="12" t="s">
        <v>167</v>
      </c>
      <c r="B327" s="62">
        <v>212162</v>
      </c>
      <c r="C327" s="78"/>
      <c r="D327" s="74">
        <v>658.97</v>
      </c>
      <c r="E327" s="74">
        <v>0</v>
      </c>
      <c r="F327" s="100">
        <f t="shared" si="4"/>
        <v>0</v>
      </c>
    </row>
    <row r="328" spans="1:6" ht="12.75">
      <c r="A328" s="12" t="s">
        <v>300</v>
      </c>
      <c r="B328" s="62">
        <v>95113</v>
      </c>
      <c r="C328" s="78"/>
      <c r="D328" s="74">
        <v>71.5</v>
      </c>
      <c r="E328" s="74">
        <v>71.5</v>
      </c>
      <c r="F328" s="100">
        <f t="shared" si="4"/>
        <v>100</v>
      </c>
    </row>
    <row r="329" spans="1:6" ht="12.75">
      <c r="A329" s="8" t="s">
        <v>72</v>
      </c>
      <c r="B329" s="44"/>
      <c r="C329" s="83">
        <f>SUM(C330:C340)</f>
        <v>27489</v>
      </c>
      <c r="D329" s="83">
        <v>72831.95000000003</v>
      </c>
      <c r="E329" s="83">
        <f>SUM(E330:E340)</f>
        <v>20534.95</v>
      </c>
      <c r="F329" s="100">
        <f t="shared" si="4"/>
        <v>28.19497487023208</v>
      </c>
    </row>
    <row r="330" spans="1:6" ht="12.75">
      <c r="A330" s="8" t="s">
        <v>229</v>
      </c>
      <c r="B330" s="44"/>
      <c r="C330" s="83">
        <v>14000</v>
      </c>
      <c r="D330" s="74">
        <v>16000</v>
      </c>
      <c r="E330" s="74">
        <v>3549.57</v>
      </c>
      <c r="F330" s="100">
        <f t="shared" si="4"/>
        <v>22.1848125</v>
      </c>
    </row>
    <row r="331" spans="1:6" ht="12.75">
      <c r="A331" s="8" t="s">
        <v>182</v>
      </c>
      <c r="B331" s="44"/>
      <c r="C331" s="83"/>
      <c r="D331" s="74">
        <v>26728.430000000004</v>
      </c>
      <c r="E331" s="74">
        <v>1015.46</v>
      </c>
      <c r="F331" s="100">
        <f t="shared" si="4"/>
        <v>3.799175634333928</v>
      </c>
    </row>
    <row r="332" spans="1:6" ht="12.75" hidden="1">
      <c r="A332" s="8" t="s">
        <v>216</v>
      </c>
      <c r="B332" s="44"/>
      <c r="C332" s="83"/>
      <c r="D332" s="74">
        <v>0</v>
      </c>
      <c r="E332" s="74"/>
      <c r="F332" s="100" t="e">
        <f t="shared" si="4"/>
        <v>#DIV/0!</v>
      </c>
    </row>
    <row r="333" spans="1:6" ht="12.75" hidden="1">
      <c r="A333" s="8" t="s">
        <v>212</v>
      </c>
      <c r="B333" s="44"/>
      <c r="C333" s="83"/>
      <c r="D333" s="74">
        <v>0</v>
      </c>
      <c r="E333" s="74"/>
      <c r="F333" s="100" t="e">
        <f aca="true" t="shared" si="5" ref="F333:F395">E333/D333*100</f>
        <v>#DIV/0!</v>
      </c>
    </row>
    <row r="334" spans="1:6" ht="12.75">
      <c r="A334" s="8" t="s">
        <v>245</v>
      </c>
      <c r="B334" s="44"/>
      <c r="C334" s="83"/>
      <c r="D334" s="74">
        <v>8937.1</v>
      </c>
      <c r="E334" s="74">
        <v>997.55</v>
      </c>
      <c r="F334" s="100">
        <f t="shared" si="5"/>
        <v>11.161898154882454</v>
      </c>
    </row>
    <row r="335" spans="1:6" ht="12.75">
      <c r="A335" s="8" t="s">
        <v>181</v>
      </c>
      <c r="B335" s="44"/>
      <c r="C335" s="83"/>
      <c r="D335" s="74">
        <v>16399.89</v>
      </c>
      <c r="E335" s="74">
        <v>14936.07</v>
      </c>
      <c r="F335" s="100">
        <f t="shared" si="5"/>
        <v>91.07420842456871</v>
      </c>
    </row>
    <row r="336" spans="1:6" ht="12.75">
      <c r="A336" s="8" t="s">
        <v>185</v>
      </c>
      <c r="B336" s="44"/>
      <c r="C336" s="83"/>
      <c r="D336" s="74">
        <v>2617.13</v>
      </c>
      <c r="E336" s="74">
        <v>0</v>
      </c>
      <c r="F336" s="100">
        <f t="shared" si="5"/>
        <v>0</v>
      </c>
    </row>
    <row r="337" spans="1:6" ht="12.75">
      <c r="A337" s="8" t="s">
        <v>191</v>
      </c>
      <c r="B337" s="44"/>
      <c r="C337" s="83"/>
      <c r="D337" s="74">
        <v>41.349999999999994</v>
      </c>
      <c r="E337" s="74">
        <v>36.3</v>
      </c>
      <c r="F337" s="100">
        <f t="shared" si="5"/>
        <v>87.78718258766627</v>
      </c>
    </row>
    <row r="338" spans="1:6" ht="12.75">
      <c r="A338" s="8" t="s">
        <v>189</v>
      </c>
      <c r="B338" s="44"/>
      <c r="C338" s="83">
        <v>11831</v>
      </c>
      <c r="D338" s="74">
        <v>369.52000000000044</v>
      </c>
      <c r="E338" s="74">
        <v>0</v>
      </c>
      <c r="F338" s="100">
        <f t="shared" si="5"/>
        <v>0</v>
      </c>
    </row>
    <row r="339" spans="1:6" ht="12.75">
      <c r="A339" s="8" t="s">
        <v>217</v>
      </c>
      <c r="B339" s="44"/>
      <c r="C339" s="83">
        <v>1658</v>
      </c>
      <c r="D339" s="74">
        <v>971</v>
      </c>
      <c r="E339" s="74">
        <v>0</v>
      </c>
      <c r="F339" s="100">
        <f t="shared" si="5"/>
        <v>0</v>
      </c>
    </row>
    <row r="340" spans="1:6" ht="12.75">
      <c r="A340" s="8" t="s">
        <v>259</v>
      </c>
      <c r="B340" s="44"/>
      <c r="C340" s="83"/>
      <c r="D340" s="74">
        <v>767.53</v>
      </c>
      <c r="E340" s="74">
        <v>0</v>
      </c>
      <c r="F340" s="100">
        <f t="shared" si="5"/>
        <v>0</v>
      </c>
    </row>
    <row r="341" spans="1:6" ht="12.75">
      <c r="A341" s="14" t="s">
        <v>45</v>
      </c>
      <c r="B341" s="48"/>
      <c r="C341" s="81">
        <f>SUM(C343:C358)</f>
        <v>445182.60000000003</v>
      </c>
      <c r="D341" s="81">
        <f>SUM(D343:D358)</f>
        <v>2792944.93</v>
      </c>
      <c r="E341" s="81">
        <f>SUM(E343:E358)</f>
        <v>1688592.35</v>
      </c>
      <c r="F341" s="106">
        <f t="shared" si="5"/>
        <v>60.45920676280574</v>
      </c>
    </row>
    <row r="342" spans="1:6" ht="12.75">
      <c r="A342" s="12" t="s">
        <v>14</v>
      </c>
      <c r="B342" s="44"/>
      <c r="C342" s="78"/>
      <c r="D342" s="74"/>
      <c r="E342" s="74"/>
      <c r="F342" s="100"/>
    </row>
    <row r="343" spans="1:6" ht="12.75" hidden="1">
      <c r="A343" s="12" t="s">
        <v>176</v>
      </c>
      <c r="B343" s="44"/>
      <c r="C343" s="78"/>
      <c r="D343" s="74"/>
      <c r="E343" s="74"/>
      <c r="F343" s="100" t="e">
        <f t="shared" si="5"/>
        <v>#DIV/0!</v>
      </c>
    </row>
    <row r="344" spans="1:6" ht="12.75">
      <c r="A344" s="12" t="s">
        <v>175</v>
      </c>
      <c r="B344" s="65">
        <v>1081.1202</v>
      </c>
      <c r="C344" s="78">
        <v>5423</v>
      </c>
      <c r="D344" s="74">
        <v>6315.37</v>
      </c>
      <c r="E344" s="74">
        <v>5522.85</v>
      </c>
      <c r="F344" s="100">
        <f t="shared" si="5"/>
        <v>87.45093319948</v>
      </c>
    </row>
    <row r="345" spans="1:6" ht="12.75">
      <c r="A345" s="12" t="s">
        <v>166</v>
      </c>
      <c r="B345" s="44"/>
      <c r="C345" s="78">
        <v>13853</v>
      </c>
      <c r="D345" s="74">
        <v>55496.46</v>
      </c>
      <c r="E345" s="74">
        <v>43474.4</v>
      </c>
      <c r="F345" s="100">
        <f t="shared" si="5"/>
        <v>78.3372488983982</v>
      </c>
    </row>
    <row r="346" spans="1:6" ht="12.75" hidden="1">
      <c r="A346" s="12" t="s">
        <v>242</v>
      </c>
      <c r="B346" s="44">
        <v>3000</v>
      </c>
      <c r="C346" s="78"/>
      <c r="D346" s="74">
        <v>0</v>
      </c>
      <c r="E346" s="74"/>
      <c r="F346" s="100" t="e">
        <f t="shared" si="5"/>
        <v>#DIV/0!</v>
      </c>
    </row>
    <row r="347" spans="1:6" ht="12.75">
      <c r="A347" s="12" t="s">
        <v>227</v>
      </c>
      <c r="B347" s="44"/>
      <c r="C347" s="78"/>
      <c r="D347" s="74">
        <v>802.9</v>
      </c>
      <c r="E347" s="74">
        <v>0</v>
      </c>
      <c r="F347" s="100">
        <f t="shared" si="5"/>
        <v>0</v>
      </c>
    </row>
    <row r="348" spans="1:6" ht="12.75">
      <c r="A348" s="72" t="s">
        <v>246</v>
      </c>
      <c r="B348" s="44"/>
      <c r="C348" s="78">
        <v>85000</v>
      </c>
      <c r="D348" s="74">
        <v>323102.36</v>
      </c>
      <c r="E348" s="74">
        <v>134640.39</v>
      </c>
      <c r="F348" s="100">
        <f t="shared" si="5"/>
        <v>41.67112552195534</v>
      </c>
    </row>
    <row r="349" spans="1:6" ht="13.5" thickBot="1">
      <c r="A349" s="59" t="s">
        <v>267</v>
      </c>
      <c r="B349" s="130">
        <v>212163</v>
      </c>
      <c r="C349" s="93">
        <v>66696.7</v>
      </c>
      <c r="D349" s="85">
        <v>120706.51999999999</v>
      </c>
      <c r="E349" s="128">
        <v>98479.17</v>
      </c>
      <c r="F349" s="101">
        <f t="shared" si="5"/>
        <v>81.58562602914905</v>
      </c>
    </row>
    <row r="350" spans="1:6" ht="12.75">
      <c r="A350" s="12" t="s">
        <v>167</v>
      </c>
      <c r="B350" s="62">
        <v>212162</v>
      </c>
      <c r="C350" s="78"/>
      <c r="D350" s="74">
        <v>52850.14</v>
      </c>
      <c r="E350" s="109">
        <v>7753.1</v>
      </c>
      <c r="F350" s="100">
        <f t="shared" si="5"/>
        <v>14.669970599888668</v>
      </c>
    </row>
    <row r="351" spans="1:6" ht="12.75">
      <c r="A351" s="12" t="s">
        <v>348</v>
      </c>
      <c r="B351" s="62">
        <v>22777</v>
      </c>
      <c r="C351" s="78"/>
      <c r="D351" s="74">
        <f>17649.02+18376.21</f>
        <v>36025.229999999996</v>
      </c>
      <c r="E351" s="74">
        <v>36025.23</v>
      </c>
      <c r="F351" s="100">
        <f t="shared" si="5"/>
        <v>100.00000000000003</v>
      </c>
    </row>
    <row r="352" spans="1:6" ht="12.75">
      <c r="A352" s="12" t="s">
        <v>305</v>
      </c>
      <c r="B352" s="62">
        <v>91628</v>
      </c>
      <c r="C352" s="78"/>
      <c r="D352" s="74">
        <v>175355</v>
      </c>
      <c r="E352" s="74">
        <v>175355</v>
      </c>
      <c r="F352" s="100">
        <f t="shared" si="5"/>
        <v>100</v>
      </c>
    </row>
    <row r="353" spans="1:6" ht="12.75">
      <c r="A353" s="12" t="s">
        <v>306</v>
      </c>
      <c r="B353" s="62">
        <v>91628</v>
      </c>
      <c r="C353" s="78"/>
      <c r="D353" s="74">
        <v>4093.3899999999994</v>
      </c>
      <c r="E353" s="74">
        <v>4093.39</v>
      </c>
      <c r="F353" s="100">
        <f t="shared" si="5"/>
        <v>100.00000000000003</v>
      </c>
    </row>
    <row r="354" spans="1:6" ht="12.75">
      <c r="A354" s="12" t="s">
        <v>320</v>
      </c>
      <c r="B354" s="62">
        <v>98858</v>
      </c>
      <c r="C354" s="78"/>
      <c r="D354" s="74">
        <v>36500</v>
      </c>
      <c r="E354" s="74">
        <v>36500</v>
      </c>
      <c r="F354" s="100">
        <f t="shared" si="5"/>
        <v>100</v>
      </c>
    </row>
    <row r="355" spans="1:6" ht="12.75">
      <c r="A355" s="12" t="s">
        <v>300</v>
      </c>
      <c r="B355" s="62">
        <v>95823</v>
      </c>
      <c r="C355" s="78"/>
      <c r="D355" s="74">
        <v>10535.8</v>
      </c>
      <c r="E355" s="74">
        <v>10535.8</v>
      </c>
      <c r="F355" s="100">
        <f t="shared" si="5"/>
        <v>100</v>
      </c>
    </row>
    <row r="356" spans="1:6" ht="12.75">
      <c r="A356" s="12" t="s">
        <v>314</v>
      </c>
      <c r="B356" s="69" t="s">
        <v>315</v>
      </c>
      <c r="C356" s="78"/>
      <c r="D356" s="74">
        <v>2474.55</v>
      </c>
      <c r="E356" s="74">
        <v>2474.55</v>
      </c>
      <c r="F356" s="100">
        <f t="shared" si="5"/>
        <v>100</v>
      </c>
    </row>
    <row r="357" spans="1:6" ht="12.75">
      <c r="A357" s="12" t="s">
        <v>208</v>
      </c>
      <c r="B357" s="44"/>
      <c r="C357" s="78">
        <v>1200</v>
      </c>
      <c r="D357" s="74">
        <v>1200</v>
      </c>
      <c r="E357" s="74">
        <v>1200</v>
      </c>
      <c r="F357" s="100">
        <f t="shared" si="5"/>
        <v>100</v>
      </c>
    </row>
    <row r="358" spans="1:6" ht="12.75">
      <c r="A358" s="12" t="s">
        <v>168</v>
      </c>
      <c r="B358" s="44"/>
      <c r="C358" s="78">
        <f>SUM(C359:C370)</f>
        <v>273009.9</v>
      </c>
      <c r="D358" s="78">
        <f>SUM(D359:D370)</f>
        <v>1967487.21</v>
      </c>
      <c r="E358" s="78">
        <f>SUM(E359:E370)</f>
        <v>1132538.47</v>
      </c>
      <c r="F358" s="100">
        <f t="shared" si="5"/>
        <v>57.56268524866294</v>
      </c>
    </row>
    <row r="359" spans="1:6" ht="12.75">
      <c r="A359" s="12" t="s">
        <v>169</v>
      </c>
      <c r="B359" s="44"/>
      <c r="C359" s="78">
        <f>28200</f>
        <v>28200</v>
      </c>
      <c r="D359" s="74">
        <v>310754.22</v>
      </c>
      <c r="E359" s="74">
        <v>175510.07</v>
      </c>
      <c r="F359" s="100">
        <f t="shared" si="5"/>
        <v>56.478740658775294</v>
      </c>
    </row>
    <row r="360" spans="1:6" ht="12.75" hidden="1">
      <c r="A360" s="12" t="s">
        <v>192</v>
      </c>
      <c r="B360" s="44"/>
      <c r="C360" s="78"/>
      <c r="D360" s="74">
        <v>0</v>
      </c>
      <c r="E360" s="74"/>
      <c r="F360" s="100" t="e">
        <f t="shared" si="5"/>
        <v>#DIV/0!</v>
      </c>
    </row>
    <row r="361" spans="1:6" ht="12.75">
      <c r="A361" s="12" t="s">
        <v>177</v>
      </c>
      <c r="B361" s="44"/>
      <c r="C361" s="78"/>
      <c r="D361" s="74">
        <v>1718.6800000000003</v>
      </c>
      <c r="E361" s="74">
        <v>0</v>
      </c>
      <c r="F361" s="100">
        <f t="shared" si="5"/>
        <v>0</v>
      </c>
    </row>
    <row r="362" spans="1:6" ht="12.75" hidden="1">
      <c r="A362" s="12" t="s">
        <v>204</v>
      </c>
      <c r="B362" s="44"/>
      <c r="C362" s="78"/>
      <c r="D362" s="74">
        <v>0</v>
      </c>
      <c r="E362" s="74"/>
      <c r="F362" s="100" t="e">
        <f t="shared" si="5"/>
        <v>#DIV/0!</v>
      </c>
    </row>
    <row r="363" spans="1:6" ht="12.75">
      <c r="A363" s="12" t="s">
        <v>170</v>
      </c>
      <c r="B363" s="44"/>
      <c r="C363" s="78">
        <v>105826</v>
      </c>
      <c r="D363" s="74">
        <v>725626.0900000001</v>
      </c>
      <c r="E363" s="74">
        <v>492273.43</v>
      </c>
      <c r="F363" s="100">
        <f t="shared" si="5"/>
        <v>67.84119766145673</v>
      </c>
    </row>
    <row r="364" spans="1:6" ht="12.75">
      <c r="A364" s="12" t="s">
        <v>171</v>
      </c>
      <c r="B364" s="44"/>
      <c r="C364" s="78">
        <v>70970</v>
      </c>
      <c r="D364" s="74">
        <v>450663.15</v>
      </c>
      <c r="E364" s="74">
        <v>431970.59</v>
      </c>
      <c r="F364" s="100">
        <f t="shared" si="5"/>
        <v>95.85221023729143</v>
      </c>
    </row>
    <row r="365" spans="1:6" ht="12.75">
      <c r="A365" s="12" t="s">
        <v>178</v>
      </c>
      <c r="B365" s="44"/>
      <c r="C365" s="78">
        <v>5112</v>
      </c>
      <c r="D365" s="74">
        <v>28929.39</v>
      </c>
      <c r="E365" s="74">
        <v>16306.75</v>
      </c>
      <c r="F365" s="100">
        <f t="shared" si="5"/>
        <v>56.36741735653603</v>
      </c>
    </row>
    <row r="366" spans="1:6" ht="12.75">
      <c r="A366" s="12" t="s">
        <v>190</v>
      </c>
      <c r="B366" s="44"/>
      <c r="C366" s="78">
        <v>51388</v>
      </c>
      <c r="D366" s="74">
        <v>37563.09</v>
      </c>
      <c r="E366" s="74">
        <v>8318.75</v>
      </c>
      <c r="F366" s="100">
        <f t="shared" si="5"/>
        <v>22.146074777128295</v>
      </c>
    </row>
    <row r="367" spans="1:6" ht="12.75">
      <c r="A367" s="12" t="s">
        <v>172</v>
      </c>
      <c r="B367" s="44"/>
      <c r="C367" s="78">
        <v>4480</v>
      </c>
      <c r="D367" s="74">
        <v>47099.340000000004</v>
      </c>
      <c r="E367" s="74">
        <v>8158.88</v>
      </c>
      <c r="F367" s="100">
        <f t="shared" si="5"/>
        <v>17.322705583560193</v>
      </c>
    </row>
    <row r="368" spans="1:6" ht="12.75">
      <c r="A368" s="12" t="s">
        <v>251</v>
      </c>
      <c r="B368" s="44">
        <v>2088</v>
      </c>
      <c r="C368" s="78"/>
      <c r="D368" s="74">
        <v>54326.96000000002</v>
      </c>
      <c r="E368" s="74">
        <v>0</v>
      </c>
      <c r="F368" s="100">
        <f t="shared" si="5"/>
        <v>0</v>
      </c>
    </row>
    <row r="369" spans="1:6" ht="12.75">
      <c r="A369" s="12" t="s">
        <v>252</v>
      </c>
      <c r="B369" s="44">
        <v>2077</v>
      </c>
      <c r="C369" s="78">
        <v>7033.9</v>
      </c>
      <c r="D369" s="74">
        <v>96915.91</v>
      </c>
      <c r="E369" s="74">
        <v>0</v>
      </c>
      <c r="F369" s="100">
        <f t="shared" si="5"/>
        <v>0</v>
      </c>
    </row>
    <row r="370" spans="1:6" ht="12.75">
      <c r="A370" s="19" t="s">
        <v>253</v>
      </c>
      <c r="B370" s="47">
        <v>2099</v>
      </c>
      <c r="C370" s="92"/>
      <c r="D370" s="75">
        <v>213890.38</v>
      </c>
      <c r="E370" s="75">
        <v>0</v>
      </c>
      <c r="F370" s="105">
        <f t="shared" si="5"/>
        <v>0</v>
      </c>
    </row>
    <row r="371" spans="1:6" ht="12.75">
      <c r="A371" s="5" t="s">
        <v>90</v>
      </c>
      <c r="B371" s="48"/>
      <c r="C371" s="76">
        <f>C372+C396</f>
        <v>228860</v>
      </c>
      <c r="D371" s="76">
        <f>D372+D396</f>
        <v>1217438.83</v>
      </c>
      <c r="E371" s="76">
        <f>E372+E396</f>
        <v>1140403.1600000001</v>
      </c>
      <c r="F371" s="99">
        <f t="shared" si="5"/>
        <v>93.67231699025076</v>
      </c>
    </row>
    <row r="372" spans="1:6" ht="12.75">
      <c r="A372" s="14" t="s">
        <v>40</v>
      </c>
      <c r="B372" s="48"/>
      <c r="C372" s="81">
        <f>SUM(C374:C395)</f>
        <v>228860</v>
      </c>
      <c r="D372" s="81">
        <f>SUM(D374:D395)</f>
        <v>1213857.58</v>
      </c>
      <c r="E372" s="81">
        <f>SUM(E374:E395)</f>
        <v>1136821.9100000001</v>
      </c>
      <c r="F372" s="106">
        <f t="shared" si="5"/>
        <v>93.65364839588514</v>
      </c>
    </row>
    <row r="373" spans="1:6" ht="12.75">
      <c r="A373" s="10" t="s">
        <v>14</v>
      </c>
      <c r="B373" s="44"/>
      <c r="C373" s="78"/>
      <c r="D373" s="74"/>
      <c r="E373" s="74"/>
      <c r="F373" s="100"/>
    </row>
    <row r="374" spans="1:6" ht="12.75">
      <c r="A374" s="21" t="s">
        <v>91</v>
      </c>
      <c r="B374" s="50"/>
      <c r="C374" s="78">
        <v>176000</v>
      </c>
      <c r="D374" s="74">
        <v>176000</v>
      </c>
      <c r="E374" s="74">
        <v>176000</v>
      </c>
      <c r="F374" s="100">
        <f t="shared" si="5"/>
        <v>100</v>
      </c>
    </row>
    <row r="375" spans="1:6" ht="12.75" hidden="1">
      <c r="A375" s="45" t="s">
        <v>213</v>
      </c>
      <c r="B375" s="50"/>
      <c r="C375" s="78"/>
      <c r="D375" s="74">
        <v>0</v>
      </c>
      <c r="E375" s="74"/>
      <c r="F375" s="100" t="e">
        <f t="shared" si="5"/>
        <v>#DIV/0!</v>
      </c>
    </row>
    <row r="376" spans="1:6" ht="12.75" hidden="1">
      <c r="A376" s="8" t="s">
        <v>144</v>
      </c>
      <c r="B376" s="44"/>
      <c r="C376" s="78"/>
      <c r="D376" s="74">
        <v>0</v>
      </c>
      <c r="E376" s="74"/>
      <c r="F376" s="100" t="e">
        <f t="shared" si="5"/>
        <v>#DIV/0!</v>
      </c>
    </row>
    <row r="377" spans="1:6" ht="12.75">
      <c r="A377" s="8" t="s">
        <v>159</v>
      </c>
      <c r="B377" s="44"/>
      <c r="C377" s="78">
        <v>42500</v>
      </c>
      <c r="D377" s="74">
        <v>42300</v>
      </c>
      <c r="E377" s="74">
        <v>42300</v>
      </c>
      <c r="F377" s="100">
        <f t="shared" si="5"/>
        <v>100</v>
      </c>
    </row>
    <row r="378" spans="1:6" ht="12.75">
      <c r="A378" s="8" t="s">
        <v>42</v>
      </c>
      <c r="B378" s="44"/>
      <c r="C378" s="78">
        <v>10360</v>
      </c>
      <c r="D378" s="74">
        <v>11277.16</v>
      </c>
      <c r="E378" s="74">
        <v>9925.24</v>
      </c>
      <c r="F378" s="100">
        <f t="shared" si="5"/>
        <v>88.01187533031366</v>
      </c>
    </row>
    <row r="379" spans="1:6" ht="12.75" hidden="1">
      <c r="A379" s="8" t="s">
        <v>56</v>
      </c>
      <c r="B379" s="44"/>
      <c r="C379" s="78"/>
      <c r="D379" s="74">
        <v>0</v>
      </c>
      <c r="E379" s="74"/>
      <c r="F379" s="100" t="e">
        <f t="shared" si="5"/>
        <v>#DIV/0!</v>
      </c>
    </row>
    <row r="380" spans="1:6" ht="12.75">
      <c r="A380" s="8" t="s">
        <v>286</v>
      </c>
      <c r="B380" s="44">
        <v>13013</v>
      </c>
      <c r="C380" s="78"/>
      <c r="D380" s="74">
        <v>3672.07</v>
      </c>
      <c r="E380" s="74">
        <v>3672.07</v>
      </c>
      <c r="F380" s="100">
        <f t="shared" si="5"/>
        <v>100</v>
      </c>
    </row>
    <row r="381" spans="1:6" ht="12.75">
      <c r="A381" s="45" t="s">
        <v>321</v>
      </c>
      <c r="B381" s="44">
        <v>2043</v>
      </c>
      <c r="C381" s="78"/>
      <c r="D381" s="109">
        <f>1452.22+29.52</f>
        <v>1481.74</v>
      </c>
      <c r="E381" s="109">
        <v>1369.43</v>
      </c>
      <c r="F381" s="100">
        <f t="shared" si="5"/>
        <v>92.42039764061172</v>
      </c>
    </row>
    <row r="382" spans="1:6" ht="12.75" hidden="1">
      <c r="A382" s="45" t="s">
        <v>321</v>
      </c>
      <c r="B382" s="44">
        <v>2043</v>
      </c>
      <c r="C382" s="78"/>
      <c r="D382" s="109"/>
      <c r="E382" s="109"/>
      <c r="F382" s="100"/>
    </row>
    <row r="383" spans="1:6" ht="12.75">
      <c r="A383" s="8" t="s">
        <v>256</v>
      </c>
      <c r="B383" s="44">
        <v>2050</v>
      </c>
      <c r="C383" s="78"/>
      <c r="D383" s="109">
        <f>37540.29+99514.02</f>
        <v>137054.31</v>
      </c>
      <c r="E383" s="109">
        <v>96348.25</v>
      </c>
      <c r="F383" s="100">
        <f t="shared" si="5"/>
        <v>70.29932148795612</v>
      </c>
    </row>
    <row r="384" spans="1:6" ht="12.75" hidden="1">
      <c r="A384" s="8" t="s">
        <v>256</v>
      </c>
      <c r="B384" s="44">
        <v>2050</v>
      </c>
      <c r="C384" s="78"/>
      <c r="D384" s="109"/>
      <c r="E384" s="109"/>
      <c r="F384" s="100"/>
    </row>
    <row r="385" spans="1:6" ht="12.75">
      <c r="A385" s="8" t="s">
        <v>287</v>
      </c>
      <c r="B385" s="44">
        <v>2073</v>
      </c>
      <c r="C385" s="78"/>
      <c r="D385" s="109">
        <v>29847.76</v>
      </c>
      <c r="E385" s="109">
        <v>5421.49</v>
      </c>
      <c r="F385" s="100">
        <f t="shared" si="5"/>
        <v>18.16380860741309</v>
      </c>
    </row>
    <row r="386" spans="1:6" ht="12.75">
      <c r="A386" s="17" t="s">
        <v>349</v>
      </c>
      <c r="B386" s="44">
        <v>2044</v>
      </c>
      <c r="C386" s="78"/>
      <c r="D386" s="109">
        <f>315.76+9728.25</f>
        <v>10044.01</v>
      </c>
      <c r="E386" s="109">
        <v>6475.27</v>
      </c>
      <c r="F386" s="100">
        <f t="shared" si="5"/>
        <v>64.4689720539904</v>
      </c>
    </row>
    <row r="387" spans="1:6" ht="12.75" hidden="1">
      <c r="A387" s="17" t="s">
        <v>312</v>
      </c>
      <c r="B387" s="44">
        <v>2044</v>
      </c>
      <c r="C387" s="78"/>
      <c r="D387" s="109"/>
      <c r="E387" s="109"/>
      <c r="F387" s="100"/>
    </row>
    <row r="388" spans="1:6" ht="12.75" hidden="1">
      <c r="A388" s="17" t="s">
        <v>243</v>
      </c>
      <c r="B388" s="44">
        <v>2063</v>
      </c>
      <c r="C388" s="78"/>
      <c r="D388" s="109">
        <v>0</v>
      </c>
      <c r="E388" s="109"/>
      <c r="F388" s="100" t="e">
        <f t="shared" si="5"/>
        <v>#DIV/0!</v>
      </c>
    </row>
    <row r="389" spans="1:6" ht="12.75" hidden="1">
      <c r="A389" s="17" t="s">
        <v>244</v>
      </c>
      <c r="B389" s="44">
        <v>2048</v>
      </c>
      <c r="C389" s="78"/>
      <c r="D389" s="109">
        <v>0</v>
      </c>
      <c r="E389" s="109"/>
      <c r="F389" s="100" t="e">
        <f t="shared" si="5"/>
        <v>#DIV/0!</v>
      </c>
    </row>
    <row r="390" spans="1:6" ht="12.75">
      <c r="A390" s="17" t="s">
        <v>209</v>
      </c>
      <c r="B390" s="44">
        <v>13305</v>
      </c>
      <c r="C390" s="78"/>
      <c r="D390" s="109">
        <v>782123.8</v>
      </c>
      <c r="E390" s="109">
        <v>782123.8</v>
      </c>
      <c r="F390" s="100">
        <f t="shared" si="5"/>
        <v>100</v>
      </c>
    </row>
    <row r="391" spans="1:6" ht="12.75">
      <c r="A391" s="45" t="s">
        <v>318</v>
      </c>
      <c r="B391" s="44"/>
      <c r="C391" s="78"/>
      <c r="D391" s="74">
        <v>664.8</v>
      </c>
      <c r="E391" s="74">
        <v>664.8</v>
      </c>
      <c r="F391" s="100">
        <f t="shared" si="5"/>
        <v>100</v>
      </c>
    </row>
    <row r="392" spans="1:6" ht="12.75">
      <c r="A392" s="8" t="s">
        <v>92</v>
      </c>
      <c r="B392" s="44">
        <v>13307</v>
      </c>
      <c r="C392" s="78"/>
      <c r="D392" s="74">
        <v>7000</v>
      </c>
      <c r="E392" s="74">
        <v>6404.52</v>
      </c>
      <c r="F392" s="100">
        <f t="shared" si="5"/>
        <v>91.49314285714286</v>
      </c>
    </row>
    <row r="393" spans="1:6" ht="12.75">
      <c r="A393" s="8" t="s">
        <v>143</v>
      </c>
      <c r="B393" s="44">
        <v>14032</v>
      </c>
      <c r="C393" s="78"/>
      <c r="D393" s="74">
        <v>224</v>
      </c>
      <c r="E393" s="74">
        <v>224</v>
      </c>
      <c r="F393" s="100">
        <f t="shared" si="5"/>
        <v>100</v>
      </c>
    </row>
    <row r="394" spans="1:6" ht="12.75">
      <c r="A394" s="17" t="s">
        <v>149</v>
      </c>
      <c r="B394" s="44">
        <v>4359</v>
      </c>
      <c r="C394" s="78"/>
      <c r="D394" s="74">
        <v>126</v>
      </c>
      <c r="E394" s="74">
        <v>126</v>
      </c>
      <c r="F394" s="100">
        <f t="shared" si="5"/>
        <v>100</v>
      </c>
    </row>
    <row r="395" spans="1:6" ht="12.75">
      <c r="A395" s="8" t="s">
        <v>71</v>
      </c>
      <c r="B395" s="44"/>
      <c r="C395" s="78"/>
      <c r="D395" s="74">
        <v>12041.93</v>
      </c>
      <c r="E395" s="74">
        <v>5767.04</v>
      </c>
      <c r="F395" s="100">
        <f t="shared" si="5"/>
        <v>47.89132639037098</v>
      </c>
    </row>
    <row r="396" spans="1:6" ht="12.75">
      <c r="A396" s="14" t="s">
        <v>45</v>
      </c>
      <c r="B396" s="48"/>
      <c r="C396" s="81">
        <f>SUM(C398:C400)</f>
        <v>0</v>
      </c>
      <c r="D396" s="81">
        <f>SUM(D398:D400)</f>
        <v>3581.25</v>
      </c>
      <c r="E396" s="81">
        <f>SUM(E398:E400)</f>
        <v>3581.25</v>
      </c>
      <c r="F396" s="106">
        <f aca="true" t="shared" si="6" ref="F396:F459">E396/D396*100</f>
        <v>100</v>
      </c>
    </row>
    <row r="397" spans="1:6" ht="12.75">
      <c r="A397" s="10" t="s">
        <v>14</v>
      </c>
      <c r="B397" s="44"/>
      <c r="C397" s="78"/>
      <c r="D397" s="74"/>
      <c r="E397" s="74"/>
      <c r="F397" s="100"/>
    </row>
    <row r="398" spans="1:6" ht="12.75" hidden="1">
      <c r="A398" s="8" t="s">
        <v>83</v>
      </c>
      <c r="B398" s="44"/>
      <c r="C398" s="78"/>
      <c r="D398" s="74">
        <v>0</v>
      </c>
      <c r="E398" s="74"/>
      <c r="F398" s="100" t="e">
        <f t="shared" si="6"/>
        <v>#DIV/0!</v>
      </c>
    </row>
    <row r="399" spans="1:6" ht="12.75">
      <c r="A399" s="11" t="s">
        <v>46</v>
      </c>
      <c r="B399" s="47"/>
      <c r="C399" s="92"/>
      <c r="D399" s="75">
        <v>3581.25</v>
      </c>
      <c r="E399" s="75">
        <v>3581.25</v>
      </c>
      <c r="F399" s="105">
        <f t="shared" si="6"/>
        <v>100</v>
      </c>
    </row>
    <row r="400" spans="1:6" ht="12.75" hidden="1">
      <c r="A400" s="11" t="s">
        <v>71</v>
      </c>
      <c r="B400" s="47"/>
      <c r="C400" s="92"/>
      <c r="D400" s="74">
        <v>0</v>
      </c>
      <c r="E400" s="74"/>
      <c r="F400" s="100" t="e">
        <f t="shared" si="6"/>
        <v>#DIV/0!</v>
      </c>
    </row>
    <row r="401" spans="1:6" ht="12.75">
      <c r="A401" s="9" t="s">
        <v>186</v>
      </c>
      <c r="B401" s="48"/>
      <c r="C401" s="76">
        <f>C402+C415</f>
        <v>10860</v>
      </c>
      <c r="D401" s="76">
        <f>D402+D415</f>
        <v>47272.42999999999</v>
      </c>
      <c r="E401" s="76">
        <f>E402+E415</f>
        <v>40095.72</v>
      </c>
      <c r="F401" s="99">
        <f t="shared" si="6"/>
        <v>84.81840260803179</v>
      </c>
    </row>
    <row r="402" spans="1:6" ht="12.75">
      <c r="A402" s="14" t="s">
        <v>40</v>
      </c>
      <c r="B402" s="48"/>
      <c r="C402" s="81">
        <f>SUM(C404:C414)</f>
        <v>9360</v>
      </c>
      <c r="D402" s="81">
        <f>SUM(D404:D414)</f>
        <v>19504.399999999998</v>
      </c>
      <c r="E402" s="81">
        <f>SUM(E404:E414)</f>
        <v>14629.650000000001</v>
      </c>
      <c r="F402" s="106">
        <f t="shared" si="6"/>
        <v>75.00692151514532</v>
      </c>
    </row>
    <row r="403" spans="1:6" ht="12.75">
      <c r="A403" s="10" t="s">
        <v>14</v>
      </c>
      <c r="B403" s="44"/>
      <c r="C403" s="78"/>
      <c r="D403" s="74"/>
      <c r="E403" s="74"/>
      <c r="F403" s="100"/>
    </row>
    <row r="404" spans="1:6" ht="12.75">
      <c r="A404" s="8" t="s">
        <v>42</v>
      </c>
      <c r="B404" s="44"/>
      <c r="C404" s="78">
        <v>9360</v>
      </c>
      <c r="D404" s="74">
        <v>11911.05</v>
      </c>
      <c r="E404" s="74">
        <v>8671.93</v>
      </c>
      <c r="F404" s="100">
        <f t="shared" si="6"/>
        <v>72.80575599968098</v>
      </c>
    </row>
    <row r="405" spans="1:6" ht="12.75">
      <c r="A405" s="12" t="s">
        <v>317</v>
      </c>
      <c r="B405" s="44"/>
      <c r="C405" s="78"/>
      <c r="D405" s="74">
        <v>1200</v>
      </c>
      <c r="E405" s="74">
        <v>0</v>
      </c>
      <c r="F405" s="100">
        <f t="shared" si="6"/>
        <v>0</v>
      </c>
    </row>
    <row r="406" spans="1:6" ht="12.75" hidden="1">
      <c r="A406" s="12" t="s">
        <v>211</v>
      </c>
      <c r="B406" s="44"/>
      <c r="C406" s="78"/>
      <c r="D406" s="74">
        <v>0</v>
      </c>
      <c r="E406" s="74"/>
      <c r="F406" s="100" t="e">
        <f t="shared" si="6"/>
        <v>#DIV/0!</v>
      </c>
    </row>
    <row r="407" spans="1:6" ht="12.75" hidden="1">
      <c r="A407" s="12" t="s">
        <v>214</v>
      </c>
      <c r="B407" s="44">
        <v>1400</v>
      </c>
      <c r="C407" s="78"/>
      <c r="D407" s="74">
        <v>0</v>
      </c>
      <c r="E407" s="74"/>
      <c r="F407" s="100" t="e">
        <f t="shared" si="6"/>
        <v>#DIV/0!</v>
      </c>
    </row>
    <row r="408" spans="1:6" ht="12.75">
      <c r="A408" s="8" t="s">
        <v>71</v>
      </c>
      <c r="B408" s="44"/>
      <c r="C408" s="78"/>
      <c r="D408" s="74">
        <v>4100.9800000000005</v>
      </c>
      <c r="E408" s="74">
        <v>3665.35</v>
      </c>
      <c r="F408" s="100">
        <f t="shared" si="6"/>
        <v>89.37741710517972</v>
      </c>
    </row>
    <row r="409" spans="1:6" ht="12.75" hidden="1">
      <c r="A409" s="8" t="s">
        <v>56</v>
      </c>
      <c r="B409" s="44"/>
      <c r="C409" s="78"/>
      <c r="D409" s="74">
        <v>0</v>
      </c>
      <c r="E409" s="74"/>
      <c r="F409" s="100" t="e">
        <f t="shared" si="6"/>
        <v>#DIV/0!</v>
      </c>
    </row>
    <row r="410" spans="1:6" ht="12.75" hidden="1">
      <c r="A410" s="8" t="s">
        <v>157</v>
      </c>
      <c r="B410" s="44"/>
      <c r="C410" s="78"/>
      <c r="D410" s="74">
        <v>0</v>
      </c>
      <c r="E410" s="74"/>
      <c r="F410" s="100" t="e">
        <f t="shared" si="6"/>
        <v>#DIV/0!</v>
      </c>
    </row>
    <row r="411" spans="1:6" ht="12.75">
      <c r="A411" s="8" t="s">
        <v>275</v>
      </c>
      <c r="B411" s="44">
        <v>98035</v>
      </c>
      <c r="C411" s="78"/>
      <c r="D411" s="74">
        <v>150</v>
      </c>
      <c r="E411" s="74">
        <v>150</v>
      </c>
      <c r="F411" s="100">
        <f t="shared" si="6"/>
        <v>100</v>
      </c>
    </row>
    <row r="412" spans="1:6" ht="12.75">
      <c r="A412" s="8" t="s">
        <v>333</v>
      </c>
      <c r="B412" s="44">
        <v>17055</v>
      </c>
      <c r="C412" s="78"/>
      <c r="D412" s="74">
        <v>0.6</v>
      </c>
      <c r="E412" s="74">
        <v>0.6</v>
      </c>
      <c r="F412" s="100">
        <f t="shared" si="6"/>
        <v>100</v>
      </c>
    </row>
    <row r="413" spans="1:6" ht="12.75">
      <c r="A413" s="8" t="s">
        <v>248</v>
      </c>
      <c r="B413" s="63" t="s">
        <v>249</v>
      </c>
      <c r="C413" s="78"/>
      <c r="D413" s="74">
        <v>1780.5</v>
      </c>
      <c r="E413" s="74">
        <v>1780.5</v>
      </c>
      <c r="F413" s="100">
        <f t="shared" si="6"/>
        <v>100</v>
      </c>
    </row>
    <row r="414" spans="1:6" ht="12.75">
      <c r="A414" s="8" t="s">
        <v>247</v>
      </c>
      <c r="B414" s="44">
        <v>33064</v>
      </c>
      <c r="C414" s="78"/>
      <c r="D414" s="74">
        <v>361.27</v>
      </c>
      <c r="E414" s="74">
        <v>361.27</v>
      </c>
      <c r="F414" s="100">
        <f t="shared" si="6"/>
        <v>100</v>
      </c>
    </row>
    <row r="415" spans="1:6" ht="12.75">
      <c r="A415" s="14" t="s">
        <v>45</v>
      </c>
      <c r="B415" s="48"/>
      <c r="C415" s="81">
        <f>SUM(C417:C423)</f>
        <v>1500</v>
      </c>
      <c r="D415" s="81">
        <f>SUM(D417:D423)</f>
        <v>27768.03</v>
      </c>
      <c r="E415" s="81">
        <f>SUM(E417:E423)</f>
        <v>25466.07</v>
      </c>
      <c r="F415" s="106">
        <f t="shared" si="6"/>
        <v>91.710034885442</v>
      </c>
    </row>
    <row r="416" spans="1:6" ht="12.75">
      <c r="A416" s="10" t="s">
        <v>14</v>
      </c>
      <c r="B416" s="44"/>
      <c r="C416" s="78"/>
      <c r="D416" s="74"/>
      <c r="E416" s="74"/>
      <c r="F416" s="100"/>
    </row>
    <row r="417" spans="1:6" ht="12.75">
      <c r="A417" s="12" t="s">
        <v>60</v>
      </c>
      <c r="B417" s="44"/>
      <c r="C417" s="78"/>
      <c r="D417" s="74">
        <v>2000</v>
      </c>
      <c r="E417" s="74">
        <v>2000</v>
      </c>
      <c r="F417" s="100">
        <f t="shared" si="6"/>
        <v>100</v>
      </c>
    </row>
    <row r="418" spans="1:6" ht="12.75">
      <c r="A418" s="8" t="s">
        <v>322</v>
      </c>
      <c r="B418" s="44"/>
      <c r="C418" s="78"/>
      <c r="D418" s="74">
        <v>7500</v>
      </c>
      <c r="E418" s="74">
        <v>7500</v>
      </c>
      <c r="F418" s="100">
        <f t="shared" si="6"/>
        <v>100</v>
      </c>
    </row>
    <row r="419" spans="1:6" ht="12.75" hidden="1">
      <c r="A419" s="12" t="s">
        <v>199</v>
      </c>
      <c r="B419" s="44"/>
      <c r="C419" s="78"/>
      <c r="D419" s="74">
        <v>0</v>
      </c>
      <c r="E419" s="74"/>
      <c r="F419" s="100" t="e">
        <f t="shared" si="6"/>
        <v>#DIV/0!</v>
      </c>
    </row>
    <row r="420" spans="1:6" ht="12.75" hidden="1">
      <c r="A420" s="12" t="s">
        <v>187</v>
      </c>
      <c r="B420" s="44"/>
      <c r="C420" s="78"/>
      <c r="D420" s="74">
        <v>0</v>
      </c>
      <c r="E420" s="74"/>
      <c r="F420" s="100" t="e">
        <f t="shared" si="6"/>
        <v>#DIV/0!</v>
      </c>
    </row>
    <row r="421" spans="1:6" ht="12.75">
      <c r="A421" s="8" t="s">
        <v>46</v>
      </c>
      <c r="B421" s="44"/>
      <c r="C421" s="78">
        <v>1500</v>
      </c>
      <c r="D421" s="74">
        <v>1832.75</v>
      </c>
      <c r="E421" s="74">
        <v>332.75</v>
      </c>
      <c r="F421" s="100">
        <f t="shared" si="6"/>
        <v>18.155776838084844</v>
      </c>
    </row>
    <row r="422" spans="1:6" ht="12.75">
      <c r="A422" s="11" t="s">
        <v>71</v>
      </c>
      <c r="B422" s="47"/>
      <c r="C422" s="92"/>
      <c r="D422" s="75">
        <v>16435.28</v>
      </c>
      <c r="E422" s="75">
        <v>15633.32</v>
      </c>
      <c r="F422" s="105">
        <f t="shared" si="6"/>
        <v>95.12049688231659</v>
      </c>
    </row>
    <row r="423" spans="1:6" ht="12.75" hidden="1">
      <c r="A423" s="18" t="s">
        <v>188</v>
      </c>
      <c r="B423" s="47"/>
      <c r="C423" s="92"/>
      <c r="D423" s="75">
        <v>0</v>
      </c>
      <c r="E423" s="74"/>
      <c r="F423" s="100" t="e">
        <f t="shared" si="6"/>
        <v>#DIV/0!</v>
      </c>
    </row>
    <row r="424" spans="1:6" ht="12.75">
      <c r="A424" s="5" t="s">
        <v>93</v>
      </c>
      <c r="B424" s="48"/>
      <c r="C424" s="76">
        <f>C425+C428</f>
        <v>3304.9</v>
      </c>
      <c r="D424" s="76">
        <f>D425+D428</f>
        <v>3304.9</v>
      </c>
      <c r="E424" s="76">
        <f>E425+E428</f>
        <v>2171.17</v>
      </c>
      <c r="F424" s="99">
        <f t="shared" si="6"/>
        <v>65.69548246543012</v>
      </c>
    </row>
    <row r="425" spans="1:6" ht="12.75">
      <c r="A425" s="14" t="s">
        <v>40</v>
      </c>
      <c r="B425" s="48"/>
      <c r="C425" s="81">
        <f>SUM(C427:C427)</f>
        <v>3304.9</v>
      </c>
      <c r="D425" s="81">
        <f>SUM(D427:D427)</f>
        <v>3304.9</v>
      </c>
      <c r="E425" s="81">
        <f>SUM(E427:E427)</f>
        <v>2171.17</v>
      </c>
      <c r="F425" s="106">
        <f t="shared" si="6"/>
        <v>65.69548246543012</v>
      </c>
    </row>
    <row r="426" spans="1:6" ht="12.75">
      <c r="A426" s="10" t="s">
        <v>14</v>
      </c>
      <c r="B426" s="44"/>
      <c r="C426" s="78"/>
      <c r="D426" s="74"/>
      <c r="E426" s="74"/>
      <c r="F426" s="100"/>
    </row>
    <row r="427" spans="1:6" ht="12.75">
      <c r="A427" s="11" t="s">
        <v>42</v>
      </c>
      <c r="B427" s="47"/>
      <c r="C427" s="94">
        <v>3304.9</v>
      </c>
      <c r="D427" s="75">
        <v>3304.9</v>
      </c>
      <c r="E427" s="75">
        <v>2171.17</v>
      </c>
      <c r="F427" s="105">
        <f t="shared" si="6"/>
        <v>65.69548246543012</v>
      </c>
    </row>
    <row r="428" spans="1:6" ht="12.75" hidden="1">
      <c r="A428" s="14" t="s">
        <v>45</v>
      </c>
      <c r="B428" s="48"/>
      <c r="C428" s="81">
        <f>SUM(C430:C430)</f>
        <v>0</v>
      </c>
      <c r="D428" s="81">
        <v>0</v>
      </c>
      <c r="E428" s="74"/>
      <c r="F428" s="100" t="e">
        <f t="shared" si="6"/>
        <v>#DIV/0!</v>
      </c>
    </row>
    <row r="429" spans="1:6" ht="12.75" hidden="1">
      <c r="A429" s="10" t="s">
        <v>14</v>
      </c>
      <c r="B429" s="44"/>
      <c r="C429" s="78"/>
      <c r="D429" s="74"/>
      <c r="E429" s="74"/>
      <c r="F429" s="100" t="e">
        <f t="shared" si="6"/>
        <v>#DIV/0!</v>
      </c>
    </row>
    <row r="430" spans="1:6" ht="12.75" hidden="1">
      <c r="A430" s="11" t="s">
        <v>46</v>
      </c>
      <c r="B430" s="47"/>
      <c r="C430" s="92"/>
      <c r="D430" s="75">
        <v>0</v>
      </c>
      <c r="E430" s="74"/>
      <c r="F430" s="100" t="e">
        <f t="shared" si="6"/>
        <v>#DIV/0!</v>
      </c>
    </row>
    <row r="431" spans="1:6" ht="12.75">
      <c r="A431" s="5" t="s">
        <v>94</v>
      </c>
      <c r="B431" s="48"/>
      <c r="C431" s="76">
        <f>C432</f>
        <v>39482.44</v>
      </c>
      <c r="D431" s="76">
        <f>D432</f>
        <v>61802.35</v>
      </c>
      <c r="E431" s="76">
        <f>E432</f>
        <v>31676.97</v>
      </c>
      <c r="F431" s="99">
        <f t="shared" si="6"/>
        <v>51.25528398191979</v>
      </c>
    </row>
    <row r="432" spans="1:6" ht="12.75">
      <c r="A432" s="14" t="s">
        <v>40</v>
      </c>
      <c r="B432" s="48"/>
      <c r="C432" s="81">
        <f>SUM(C434:C437)</f>
        <v>39482.44</v>
      </c>
      <c r="D432" s="81">
        <f>SUM(D434:D437)</f>
        <v>61802.35</v>
      </c>
      <c r="E432" s="81">
        <f>SUM(E434:E437)</f>
        <v>31676.97</v>
      </c>
      <c r="F432" s="106">
        <f t="shared" si="6"/>
        <v>51.25528398191979</v>
      </c>
    </row>
    <row r="433" spans="1:6" ht="12.75">
      <c r="A433" s="10" t="s">
        <v>14</v>
      </c>
      <c r="B433" s="44"/>
      <c r="C433" s="76"/>
      <c r="D433" s="74"/>
      <c r="E433" s="74"/>
      <c r="F433" s="100"/>
    </row>
    <row r="434" spans="1:6" ht="12.75">
      <c r="A434" s="45" t="s">
        <v>200</v>
      </c>
      <c r="B434" s="44"/>
      <c r="C434" s="78">
        <v>10000</v>
      </c>
      <c r="D434" s="74">
        <v>7201.589999999999</v>
      </c>
      <c r="E434" s="74">
        <v>0</v>
      </c>
      <c r="F434" s="100">
        <f t="shared" si="6"/>
        <v>0</v>
      </c>
    </row>
    <row r="435" spans="1:6" ht="12.75">
      <c r="A435" s="45" t="s">
        <v>95</v>
      </c>
      <c r="B435" s="44"/>
      <c r="C435" s="78"/>
      <c r="D435" s="74">
        <v>19085.93</v>
      </c>
      <c r="E435" s="74">
        <v>19085.93</v>
      </c>
      <c r="F435" s="100">
        <f t="shared" si="6"/>
        <v>100</v>
      </c>
    </row>
    <row r="436" spans="1:6" ht="12.75">
      <c r="A436" s="45" t="s">
        <v>96</v>
      </c>
      <c r="B436" s="44"/>
      <c r="C436" s="78"/>
      <c r="D436" s="74">
        <v>6032.39</v>
      </c>
      <c r="E436" s="74">
        <v>6032.39</v>
      </c>
      <c r="F436" s="100">
        <f t="shared" si="6"/>
        <v>100</v>
      </c>
    </row>
    <row r="437" spans="1:8" ht="13.5" thickBot="1">
      <c r="A437" s="131" t="s">
        <v>42</v>
      </c>
      <c r="B437" s="58"/>
      <c r="C437" s="93">
        <v>29482.44</v>
      </c>
      <c r="D437" s="85">
        <v>29482.44</v>
      </c>
      <c r="E437" s="85">
        <v>6558.65</v>
      </c>
      <c r="F437" s="101">
        <f t="shared" si="6"/>
        <v>22.245953862706074</v>
      </c>
      <c r="H437" s="124"/>
    </row>
    <row r="438" spans="1:6" ht="12.75">
      <c r="A438" s="5" t="s">
        <v>165</v>
      </c>
      <c r="B438" s="48"/>
      <c r="C438" s="76">
        <f>C439+C453</f>
        <v>101456.4</v>
      </c>
      <c r="D438" s="76">
        <f>D439+D453</f>
        <v>257472.52999999997</v>
      </c>
      <c r="E438" s="76">
        <f>E439+E453</f>
        <v>234248.72000000003</v>
      </c>
      <c r="F438" s="99">
        <f t="shared" si="6"/>
        <v>90.98008241888952</v>
      </c>
    </row>
    <row r="439" spans="1:6" ht="12.75">
      <c r="A439" s="14" t="s">
        <v>40</v>
      </c>
      <c r="B439" s="48"/>
      <c r="C439" s="81">
        <f>SUM(C441:C452)</f>
        <v>66631.4</v>
      </c>
      <c r="D439" s="81">
        <f>SUM(D441:D452)</f>
        <v>107285.98999999999</v>
      </c>
      <c r="E439" s="81">
        <f>SUM(E441:E452)</f>
        <v>93652.71</v>
      </c>
      <c r="F439" s="106">
        <f t="shared" si="6"/>
        <v>87.29258125874591</v>
      </c>
    </row>
    <row r="440" spans="1:6" ht="12.75">
      <c r="A440" s="10" t="s">
        <v>14</v>
      </c>
      <c r="B440" s="44"/>
      <c r="C440" s="78"/>
      <c r="D440" s="74"/>
      <c r="E440" s="74"/>
      <c r="F440" s="100"/>
    </row>
    <row r="441" spans="1:6" ht="12.75">
      <c r="A441" s="8" t="s">
        <v>271</v>
      </c>
      <c r="B441" s="44">
        <v>1202</v>
      </c>
      <c r="C441" s="78">
        <v>4025</v>
      </c>
      <c r="D441" s="74">
        <v>4377.63</v>
      </c>
      <c r="E441" s="74">
        <v>3423.62</v>
      </c>
      <c r="F441" s="100">
        <f t="shared" si="6"/>
        <v>78.20715775430997</v>
      </c>
    </row>
    <row r="442" spans="1:6" ht="12.75">
      <c r="A442" s="8" t="s">
        <v>193</v>
      </c>
      <c r="B442" s="44">
        <v>1208</v>
      </c>
      <c r="C442" s="78">
        <v>2500</v>
      </c>
      <c r="D442" s="74">
        <v>2518</v>
      </c>
      <c r="E442" s="74">
        <v>2518</v>
      </c>
      <c r="F442" s="100">
        <f t="shared" si="6"/>
        <v>100</v>
      </c>
    </row>
    <row r="443" spans="1:6" ht="12.75">
      <c r="A443" s="8" t="s">
        <v>194</v>
      </c>
      <c r="B443" s="44">
        <v>1207</v>
      </c>
      <c r="C443" s="78">
        <v>5420</v>
      </c>
      <c r="D443" s="74">
        <v>7994.0599999999995</v>
      </c>
      <c r="E443" s="74">
        <v>7906.01</v>
      </c>
      <c r="F443" s="100">
        <f t="shared" si="6"/>
        <v>98.89855717870519</v>
      </c>
    </row>
    <row r="444" spans="1:6" ht="12.75">
      <c r="A444" s="8" t="s">
        <v>223</v>
      </c>
      <c r="B444" s="44">
        <v>1209</v>
      </c>
      <c r="C444" s="78">
        <v>2860</v>
      </c>
      <c r="D444" s="74">
        <v>2925.68</v>
      </c>
      <c r="E444" s="74">
        <v>2915</v>
      </c>
      <c r="F444" s="100">
        <f t="shared" si="6"/>
        <v>99.63495665964837</v>
      </c>
    </row>
    <row r="445" spans="1:6" ht="12.75">
      <c r="A445" s="8" t="s">
        <v>195</v>
      </c>
      <c r="B445" s="44">
        <v>1211</v>
      </c>
      <c r="C445" s="78">
        <v>4779</v>
      </c>
      <c r="D445" s="74">
        <v>5008.65</v>
      </c>
      <c r="E445" s="74">
        <v>4836.34</v>
      </c>
      <c r="F445" s="100">
        <f t="shared" si="6"/>
        <v>96.55975162968066</v>
      </c>
    </row>
    <row r="446" spans="1:6" ht="12.75">
      <c r="A446" s="8" t="s">
        <v>254</v>
      </c>
      <c r="B446" s="44">
        <v>1214</v>
      </c>
      <c r="C446" s="78">
        <v>1409</v>
      </c>
      <c r="D446" s="74">
        <v>1624.87</v>
      </c>
      <c r="E446" s="74">
        <v>1615</v>
      </c>
      <c r="F446" s="100">
        <f t="shared" si="6"/>
        <v>99.3925667899586</v>
      </c>
    </row>
    <row r="447" spans="1:6" ht="12.75">
      <c r="A447" s="8" t="s">
        <v>255</v>
      </c>
      <c r="B447" s="44">
        <v>1213</v>
      </c>
      <c r="C447" s="78">
        <v>641</v>
      </c>
      <c r="D447" s="74">
        <v>1186.3899999999999</v>
      </c>
      <c r="E447" s="74">
        <v>1066.85</v>
      </c>
      <c r="F447" s="100">
        <f t="shared" si="6"/>
        <v>89.92405532750614</v>
      </c>
    </row>
    <row r="448" spans="1:6" ht="12.75">
      <c r="A448" s="8" t="s">
        <v>268</v>
      </c>
      <c r="B448" s="44">
        <v>1216</v>
      </c>
      <c r="C448" s="78">
        <v>11190</v>
      </c>
      <c r="D448" s="74">
        <v>13014.07</v>
      </c>
      <c r="E448" s="74">
        <v>11767.06</v>
      </c>
      <c r="F448" s="100">
        <f t="shared" si="6"/>
        <v>90.41798607199746</v>
      </c>
    </row>
    <row r="449" spans="1:6" ht="12.75">
      <c r="A449" s="8" t="s">
        <v>196</v>
      </c>
      <c r="B449" s="44">
        <v>1239</v>
      </c>
      <c r="C449" s="78">
        <v>5269.7</v>
      </c>
      <c r="D449" s="74">
        <v>3619.89</v>
      </c>
      <c r="E449" s="74">
        <v>3130.72</v>
      </c>
      <c r="F449" s="100">
        <f t="shared" si="6"/>
        <v>86.48660594658953</v>
      </c>
    </row>
    <row r="450" spans="1:6" ht="12.75">
      <c r="A450" s="8" t="s">
        <v>215</v>
      </c>
      <c r="B450" s="44">
        <v>1300</v>
      </c>
      <c r="C450" s="78">
        <v>14025.7</v>
      </c>
      <c r="D450" s="74">
        <v>52720.46</v>
      </c>
      <c r="E450" s="74">
        <v>45995.85</v>
      </c>
      <c r="F450" s="100">
        <f t="shared" si="6"/>
        <v>87.24478124811506</v>
      </c>
    </row>
    <row r="451" spans="1:6" ht="12.75">
      <c r="A451" s="8" t="s">
        <v>197</v>
      </c>
      <c r="B451" s="44">
        <v>1110</v>
      </c>
      <c r="C451" s="78">
        <v>14500</v>
      </c>
      <c r="D451" s="74">
        <v>12199.32</v>
      </c>
      <c r="E451" s="74">
        <v>8459.74</v>
      </c>
      <c r="F451" s="100">
        <f t="shared" si="6"/>
        <v>69.34599633422191</v>
      </c>
    </row>
    <row r="452" spans="1:6" ht="12.75">
      <c r="A452" s="8" t="s">
        <v>269</v>
      </c>
      <c r="B452" s="44"/>
      <c r="C452" s="78">
        <v>12</v>
      </c>
      <c r="D452" s="74">
        <v>96.97</v>
      </c>
      <c r="E452" s="74">
        <v>18.52</v>
      </c>
      <c r="F452" s="100">
        <f t="shared" si="6"/>
        <v>19.09869031659276</v>
      </c>
    </row>
    <row r="453" spans="1:6" ht="12.75">
      <c r="A453" s="14" t="s">
        <v>45</v>
      </c>
      <c r="B453" s="48"/>
      <c r="C453" s="81">
        <f>SUM(C455:C460)</f>
        <v>34825</v>
      </c>
      <c r="D453" s="81">
        <f>SUM(D455:D460)</f>
        <v>150186.53999999998</v>
      </c>
      <c r="E453" s="81">
        <f>SUM(E455:E460)</f>
        <v>140596.01</v>
      </c>
      <c r="F453" s="106">
        <f t="shared" si="6"/>
        <v>93.61425464625526</v>
      </c>
    </row>
    <row r="454" spans="1:6" ht="12.75">
      <c r="A454" s="10" t="s">
        <v>14</v>
      </c>
      <c r="B454" s="44"/>
      <c r="C454" s="78"/>
      <c r="D454" s="74"/>
      <c r="E454" s="74"/>
      <c r="F454" s="100"/>
    </row>
    <row r="455" spans="1:6" ht="12.75">
      <c r="A455" s="12" t="s">
        <v>207</v>
      </c>
      <c r="B455" s="44">
        <v>1239</v>
      </c>
      <c r="C455" s="78"/>
      <c r="D455" s="74">
        <v>37608.27</v>
      </c>
      <c r="E455" s="74">
        <v>35657.64</v>
      </c>
      <c r="F455" s="100">
        <f t="shared" si="6"/>
        <v>94.8132950545186</v>
      </c>
    </row>
    <row r="456" spans="1:6" ht="12.75" hidden="1">
      <c r="A456" s="12" t="s">
        <v>107</v>
      </c>
      <c r="B456" s="44">
        <v>1214</v>
      </c>
      <c r="C456" s="78"/>
      <c r="D456" s="74">
        <v>0</v>
      </c>
      <c r="E456" s="74"/>
      <c r="F456" s="100" t="e">
        <f t="shared" si="6"/>
        <v>#DIV/0!</v>
      </c>
    </row>
    <row r="457" spans="1:6" ht="12.75">
      <c r="A457" s="12" t="s">
        <v>270</v>
      </c>
      <c r="B457" s="44">
        <v>1209</v>
      </c>
      <c r="C457" s="78">
        <v>600</v>
      </c>
      <c r="D457" s="74">
        <v>600</v>
      </c>
      <c r="E457" s="74">
        <v>595.54</v>
      </c>
      <c r="F457" s="100">
        <f t="shared" si="6"/>
        <v>99.25666666666666</v>
      </c>
    </row>
    <row r="458" spans="1:6" ht="12.75">
      <c r="A458" s="12" t="s">
        <v>160</v>
      </c>
      <c r="B458" s="44">
        <v>1202</v>
      </c>
      <c r="C458" s="78"/>
      <c r="D458" s="74">
        <v>248.57</v>
      </c>
      <c r="E458" s="74">
        <v>205</v>
      </c>
      <c r="F458" s="100">
        <f t="shared" si="6"/>
        <v>82.47173834332382</v>
      </c>
    </row>
    <row r="459" spans="1:6" ht="12.75">
      <c r="A459" s="12" t="s">
        <v>221</v>
      </c>
      <c r="B459" s="44">
        <v>1300</v>
      </c>
      <c r="C459" s="78">
        <v>4225</v>
      </c>
      <c r="D459" s="74">
        <v>63547.7</v>
      </c>
      <c r="E459" s="74">
        <v>57163.32</v>
      </c>
      <c r="F459" s="100">
        <f t="shared" si="6"/>
        <v>89.95340507996356</v>
      </c>
    </row>
    <row r="460" spans="1:6" ht="12.75">
      <c r="A460" s="19" t="s">
        <v>76</v>
      </c>
      <c r="B460" s="47">
        <v>1110</v>
      </c>
      <c r="C460" s="92">
        <v>30000</v>
      </c>
      <c r="D460" s="75">
        <v>48182</v>
      </c>
      <c r="E460" s="75">
        <v>46974.51</v>
      </c>
      <c r="F460" s="105">
        <f aca="true" t="shared" si="7" ref="F460:F521">E460/D460*100</f>
        <v>97.49389813623345</v>
      </c>
    </row>
    <row r="461" spans="1:6" ht="12.75">
      <c r="A461" s="5" t="s">
        <v>140</v>
      </c>
      <c r="B461" s="48"/>
      <c r="C461" s="76">
        <f>C462</f>
        <v>1</v>
      </c>
      <c r="D461" s="76">
        <f>D462</f>
        <v>5281.35</v>
      </c>
      <c r="E461" s="76">
        <f>E462</f>
        <v>2.71</v>
      </c>
      <c r="F461" s="99">
        <f t="shared" si="7"/>
        <v>0.05131263786721198</v>
      </c>
    </row>
    <row r="462" spans="1:6" ht="12.75">
      <c r="A462" s="14" t="s">
        <v>40</v>
      </c>
      <c r="B462" s="48"/>
      <c r="C462" s="81">
        <f>C464</f>
        <v>1</v>
      </c>
      <c r="D462" s="81">
        <f>D464</f>
        <v>5281.35</v>
      </c>
      <c r="E462" s="81">
        <f>E464</f>
        <v>2.71</v>
      </c>
      <c r="F462" s="106">
        <f t="shared" si="7"/>
        <v>0.05131263786721198</v>
      </c>
    </row>
    <row r="463" spans="1:6" ht="12.75">
      <c r="A463" s="10" t="s">
        <v>14</v>
      </c>
      <c r="B463" s="44"/>
      <c r="C463" s="78"/>
      <c r="D463" s="74"/>
      <c r="E463" s="74"/>
      <c r="F463" s="100"/>
    </row>
    <row r="464" spans="1:6" ht="12.75">
      <c r="A464" s="11" t="s">
        <v>42</v>
      </c>
      <c r="B464" s="47"/>
      <c r="C464" s="92">
        <v>1</v>
      </c>
      <c r="D464" s="75">
        <v>5281.35</v>
      </c>
      <c r="E464" s="75">
        <v>2.71</v>
      </c>
      <c r="F464" s="105">
        <f t="shared" si="7"/>
        <v>0.05131263786721198</v>
      </c>
    </row>
    <row r="465" spans="1:6" ht="12.75">
      <c r="A465" s="5" t="s">
        <v>97</v>
      </c>
      <c r="B465" s="48"/>
      <c r="C465" s="76">
        <f>C467+C468</f>
        <v>500010</v>
      </c>
      <c r="D465" s="76">
        <f>D467+D468</f>
        <v>1001291.54</v>
      </c>
      <c r="E465" s="76">
        <f>E467+E468</f>
        <v>409079.17000000004</v>
      </c>
      <c r="F465" s="99">
        <f t="shared" si="7"/>
        <v>40.85515093835708</v>
      </c>
    </row>
    <row r="466" spans="1:6" ht="12.75">
      <c r="A466" s="7" t="s">
        <v>14</v>
      </c>
      <c r="B466" s="44"/>
      <c r="C466" s="76"/>
      <c r="D466" s="76"/>
      <c r="E466" s="76"/>
      <c r="F466" s="100"/>
    </row>
    <row r="467" spans="1:6" ht="12.75">
      <c r="A467" s="5" t="s">
        <v>40</v>
      </c>
      <c r="B467" s="48"/>
      <c r="C467" s="79">
        <f>C476+C478+C490+C492+C497+C508+C493+C483+C510+C485+C514</f>
        <v>193060</v>
      </c>
      <c r="D467" s="79">
        <f>D476+D478+D490+D492+D497+D508+D493+D483+D510+D485+D514</f>
        <v>171224.34</v>
      </c>
      <c r="E467" s="79">
        <f>E476+E478+E490+E492+E497+E508+E493+E483+E510+E485+E514</f>
        <v>116440.77</v>
      </c>
      <c r="F467" s="99">
        <f t="shared" si="7"/>
        <v>68.00480001850204</v>
      </c>
    </row>
    <row r="468" spans="1:6" ht="12.75">
      <c r="A468" s="5" t="s">
        <v>45</v>
      </c>
      <c r="B468" s="48"/>
      <c r="C468" s="79">
        <f>C471+C473+C474+C475+C479+C480+C482+C484+C486+C488+C489+C491+C494+C496+C498+C499+C501+C502+C504+C505+C507+C509+C511+C513</f>
        <v>306950</v>
      </c>
      <c r="D468" s="79">
        <f>D471+D473+D474+D475+D479+D480+D482+D484+D486+D488+D489+D491+D494+D496+D498+D499+D501+D502+D504+D505+D507+D509+D511+D513</f>
        <v>830067.2000000001</v>
      </c>
      <c r="E468" s="79">
        <f>E471+E473+E474+E475+E479+E480+E482+E484+E486+E488+E489+E491+E494+E496+E498+E499+E501+E502+E504+E505+E507+E509+E511+E513</f>
        <v>292638.4</v>
      </c>
      <c r="F468" s="99">
        <f t="shared" si="7"/>
        <v>35.25478419096671</v>
      </c>
    </row>
    <row r="469" spans="1:6" ht="12.75">
      <c r="A469" s="6" t="s">
        <v>98</v>
      </c>
      <c r="B469" s="44"/>
      <c r="C469" s="76"/>
      <c r="D469" s="74"/>
      <c r="E469" s="74"/>
      <c r="F469" s="100"/>
    </row>
    <row r="470" spans="1:6" ht="12.75" hidden="1">
      <c r="A470" s="8" t="s">
        <v>160</v>
      </c>
      <c r="B470" s="44">
        <v>2</v>
      </c>
      <c r="C470" s="78">
        <f>C471</f>
        <v>0</v>
      </c>
      <c r="D470" s="74"/>
      <c r="E470" s="74"/>
      <c r="F470" s="100" t="e">
        <f t="shared" si="7"/>
        <v>#DIV/0!</v>
      </c>
    </row>
    <row r="471" spans="1:6" ht="12.75" hidden="1">
      <c r="A471" s="8" t="s">
        <v>161</v>
      </c>
      <c r="B471" s="44"/>
      <c r="C471" s="78"/>
      <c r="D471" s="74"/>
      <c r="E471" s="74"/>
      <c r="F471" s="100" t="e">
        <f t="shared" si="7"/>
        <v>#DIV/0!</v>
      </c>
    </row>
    <row r="472" spans="1:6" ht="12.75">
      <c r="A472" s="7" t="s">
        <v>102</v>
      </c>
      <c r="B472" s="44">
        <v>10</v>
      </c>
      <c r="C472" s="78">
        <f>SUM(C473:C476)</f>
        <v>150000</v>
      </c>
      <c r="D472" s="78">
        <f>SUM(D473:D476)</f>
        <v>236457.40999999997</v>
      </c>
      <c r="E472" s="78">
        <f>SUM(E473:E476)</f>
        <v>196595.56</v>
      </c>
      <c r="F472" s="100">
        <f t="shared" si="7"/>
        <v>83.1420592824729</v>
      </c>
    </row>
    <row r="473" spans="1:6" ht="12.75" hidden="1">
      <c r="A473" s="7" t="s">
        <v>103</v>
      </c>
      <c r="B473" s="44"/>
      <c r="C473" s="78"/>
      <c r="D473" s="74">
        <v>0</v>
      </c>
      <c r="E473" s="74"/>
      <c r="F473" s="104" t="s">
        <v>342</v>
      </c>
    </row>
    <row r="474" spans="1:6" ht="12.75">
      <c r="A474" s="45" t="s">
        <v>100</v>
      </c>
      <c r="B474" s="44"/>
      <c r="C474" s="78"/>
      <c r="D474" s="74">
        <v>137853.72999999998</v>
      </c>
      <c r="E474" s="74">
        <v>120292.46</v>
      </c>
      <c r="F474" s="100">
        <f t="shared" si="7"/>
        <v>87.26093954802676</v>
      </c>
    </row>
    <row r="475" spans="1:6" ht="12.75">
      <c r="A475" s="7" t="s">
        <v>101</v>
      </c>
      <c r="B475" s="44"/>
      <c r="C475" s="78"/>
      <c r="D475" s="74">
        <v>1164.8</v>
      </c>
      <c r="E475" s="74">
        <v>0</v>
      </c>
      <c r="F475" s="100">
        <f t="shared" si="7"/>
        <v>0</v>
      </c>
    </row>
    <row r="476" spans="1:6" ht="12.75">
      <c r="A476" s="8" t="s">
        <v>130</v>
      </c>
      <c r="B476" s="44"/>
      <c r="C476" s="78">
        <v>150000</v>
      </c>
      <c r="D476" s="74">
        <v>97438.88</v>
      </c>
      <c r="E476" s="74">
        <v>76303.1</v>
      </c>
      <c r="F476" s="100">
        <f t="shared" si="7"/>
        <v>78.30867924590267</v>
      </c>
    </row>
    <row r="477" spans="1:6" ht="12.75">
      <c r="A477" s="7" t="s">
        <v>105</v>
      </c>
      <c r="B477" s="44">
        <v>12</v>
      </c>
      <c r="C477" s="78">
        <f>C478+C479+C480</f>
        <v>32500</v>
      </c>
      <c r="D477" s="78">
        <f>D478+D479+D480</f>
        <v>81912.45</v>
      </c>
      <c r="E477" s="78">
        <f>E478+E479+E480</f>
        <v>1829.8</v>
      </c>
      <c r="F477" s="100">
        <f t="shared" si="7"/>
        <v>2.233848456492267</v>
      </c>
    </row>
    <row r="478" spans="1:6" ht="12.75">
      <c r="A478" s="7" t="s">
        <v>106</v>
      </c>
      <c r="B478" s="44"/>
      <c r="C478" s="78">
        <v>1500</v>
      </c>
      <c r="D478" s="74">
        <v>2128.2599999999998</v>
      </c>
      <c r="E478" s="74">
        <v>1009.12</v>
      </c>
      <c r="F478" s="100">
        <f t="shared" si="7"/>
        <v>47.41525941379343</v>
      </c>
    </row>
    <row r="479" spans="1:6" ht="12.75">
      <c r="A479" s="7" t="s">
        <v>104</v>
      </c>
      <c r="B479" s="44"/>
      <c r="C479" s="78">
        <v>31000</v>
      </c>
      <c r="D479" s="74">
        <v>79784.19</v>
      </c>
      <c r="E479" s="74">
        <v>820.68</v>
      </c>
      <c r="F479" s="100">
        <f t="shared" si="7"/>
        <v>1.0286248440950518</v>
      </c>
    </row>
    <row r="480" spans="1:6" ht="12.75" customHeight="1" hidden="1">
      <c r="A480" s="7" t="s">
        <v>101</v>
      </c>
      <c r="B480" s="44"/>
      <c r="C480" s="78"/>
      <c r="D480" s="74">
        <v>0</v>
      </c>
      <c r="E480" s="74"/>
      <c r="F480" s="100" t="e">
        <f t="shared" si="7"/>
        <v>#DIV/0!</v>
      </c>
    </row>
    <row r="481" spans="1:6" ht="12.75">
      <c r="A481" s="7" t="s">
        <v>107</v>
      </c>
      <c r="B481" s="44">
        <v>14</v>
      </c>
      <c r="C481" s="78">
        <f>SUM(C482:C486)</f>
        <v>92000</v>
      </c>
      <c r="D481" s="78">
        <f>SUM(D482:D486)</f>
        <v>138700.77000000002</v>
      </c>
      <c r="E481" s="78">
        <f>SUM(E482:E486)</f>
        <v>106239.03</v>
      </c>
      <c r="F481" s="100">
        <f t="shared" si="7"/>
        <v>76.59584730495727</v>
      </c>
    </row>
    <row r="482" spans="1:6" ht="12.75">
      <c r="A482" s="7" t="s">
        <v>108</v>
      </c>
      <c r="B482" s="44"/>
      <c r="C482" s="78">
        <v>57300</v>
      </c>
      <c r="D482" s="74">
        <v>83989.17000000001</v>
      </c>
      <c r="E482" s="74">
        <v>62817.99</v>
      </c>
      <c r="F482" s="100">
        <f t="shared" si="7"/>
        <v>74.79296437862166</v>
      </c>
    </row>
    <row r="483" spans="1:6" ht="12.75">
      <c r="A483" s="7" t="s">
        <v>109</v>
      </c>
      <c r="B483" s="44"/>
      <c r="C483" s="78">
        <v>27050</v>
      </c>
      <c r="D483" s="74">
        <v>37674.53</v>
      </c>
      <c r="E483" s="74">
        <v>31330.65</v>
      </c>
      <c r="F483" s="100">
        <f t="shared" si="7"/>
        <v>83.1613559611759</v>
      </c>
    </row>
    <row r="484" spans="1:6" ht="13.5" customHeight="1">
      <c r="A484" s="7" t="s">
        <v>110</v>
      </c>
      <c r="B484" s="44"/>
      <c r="C484" s="78">
        <v>2000</v>
      </c>
      <c r="D484" s="74">
        <v>16180</v>
      </c>
      <c r="E484" s="74">
        <v>11933.38</v>
      </c>
      <c r="F484" s="100">
        <f t="shared" si="7"/>
        <v>73.75389369592088</v>
      </c>
    </row>
    <row r="485" spans="1:6" ht="13.5" customHeight="1">
      <c r="A485" s="8" t="s">
        <v>130</v>
      </c>
      <c r="B485" s="44"/>
      <c r="C485" s="78">
        <v>300</v>
      </c>
      <c r="D485" s="74">
        <v>857.0699999999999</v>
      </c>
      <c r="E485" s="74">
        <v>157.01</v>
      </c>
      <c r="F485" s="100">
        <f t="shared" si="7"/>
        <v>18.319390481524263</v>
      </c>
    </row>
    <row r="486" spans="1:6" ht="12.75">
      <c r="A486" s="7" t="s">
        <v>111</v>
      </c>
      <c r="B486" s="44"/>
      <c r="C486" s="78">
        <v>5350</v>
      </c>
      <c r="D486" s="74">
        <v>0</v>
      </c>
      <c r="E486" s="74">
        <v>0</v>
      </c>
      <c r="F486" s="104" t="s">
        <v>342</v>
      </c>
    </row>
    <row r="487" spans="1:6" ht="12.75">
      <c r="A487" s="7" t="s">
        <v>112</v>
      </c>
      <c r="B487" s="44">
        <v>15</v>
      </c>
      <c r="C487" s="78">
        <f>SUM(C488:C494)</f>
        <v>150000</v>
      </c>
      <c r="D487" s="78">
        <f>SUM(D488:D494)</f>
        <v>393962.51</v>
      </c>
      <c r="E487" s="78">
        <f>SUM(E488:E494)</f>
        <v>62705.03</v>
      </c>
      <c r="F487" s="100">
        <f t="shared" si="7"/>
        <v>15.916496724523356</v>
      </c>
    </row>
    <row r="488" spans="1:6" ht="12.75">
      <c r="A488" s="7" t="s">
        <v>113</v>
      </c>
      <c r="B488" s="44"/>
      <c r="C488" s="78">
        <v>124380</v>
      </c>
      <c r="D488" s="74">
        <v>323652.87</v>
      </c>
      <c r="E488" s="74">
        <v>31960.92</v>
      </c>
      <c r="F488" s="100">
        <f t="shared" si="7"/>
        <v>9.875061512663242</v>
      </c>
    </row>
    <row r="489" spans="1:6" ht="12.75" hidden="1">
      <c r="A489" s="7" t="s">
        <v>114</v>
      </c>
      <c r="B489" s="44"/>
      <c r="C489" s="78"/>
      <c r="D489" s="74">
        <v>0</v>
      </c>
      <c r="E489" s="74"/>
      <c r="F489" s="100" t="e">
        <f t="shared" si="7"/>
        <v>#DIV/0!</v>
      </c>
    </row>
    <row r="490" spans="1:6" ht="12.75" hidden="1">
      <c r="A490" s="7" t="s">
        <v>115</v>
      </c>
      <c r="B490" s="44"/>
      <c r="C490" s="78"/>
      <c r="D490" s="74">
        <v>0</v>
      </c>
      <c r="E490" s="74"/>
      <c r="F490" s="100" t="e">
        <f t="shared" si="7"/>
        <v>#DIV/0!</v>
      </c>
    </row>
    <row r="491" spans="1:6" ht="12.75">
      <c r="A491" s="7" t="s">
        <v>116</v>
      </c>
      <c r="B491" s="44"/>
      <c r="C491" s="78">
        <v>17100</v>
      </c>
      <c r="D491" s="74">
        <v>45537.16</v>
      </c>
      <c r="E491" s="74">
        <v>24636.06</v>
      </c>
      <c r="F491" s="100">
        <f t="shared" si="7"/>
        <v>54.10100234621571</v>
      </c>
    </row>
    <row r="492" spans="1:6" ht="12.75">
      <c r="A492" s="7" t="s">
        <v>117</v>
      </c>
      <c r="B492" s="44"/>
      <c r="C492" s="78"/>
      <c r="D492" s="74">
        <v>6921.91</v>
      </c>
      <c r="E492" s="74">
        <v>1827</v>
      </c>
      <c r="F492" s="100">
        <f t="shared" si="7"/>
        <v>26.39444893100315</v>
      </c>
    </row>
    <row r="493" spans="1:6" ht="12.75">
      <c r="A493" s="7" t="s">
        <v>118</v>
      </c>
      <c r="B493" s="44"/>
      <c r="C493" s="78">
        <v>8520</v>
      </c>
      <c r="D493" s="74">
        <v>15853.34</v>
      </c>
      <c r="E493" s="74">
        <v>4281.05</v>
      </c>
      <c r="F493" s="100">
        <f t="shared" si="7"/>
        <v>27.004088728305835</v>
      </c>
    </row>
    <row r="494" spans="1:6" ht="12.75">
      <c r="A494" s="7" t="s">
        <v>111</v>
      </c>
      <c r="B494" s="44"/>
      <c r="C494" s="78"/>
      <c r="D494" s="74">
        <v>1997.2299999999996</v>
      </c>
      <c r="E494" s="74">
        <v>0</v>
      </c>
      <c r="F494" s="100">
        <f t="shared" si="7"/>
        <v>0</v>
      </c>
    </row>
    <row r="495" spans="1:6" ht="12.75">
      <c r="A495" s="7" t="s">
        <v>119</v>
      </c>
      <c r="B495" s="44">
        <v>16</v>
      </c>
      <c r="C495" s="78">
        <f>SUM(C496:C499)</f>
        <v>3000</v>
      </c>
      <c r="D495" s="78">
        <f>SUM(D496:D499)</f>
        <v>26028.289999999997</v>
      </c>
      <c r="E495" s="78">
        <f>SUM(E496:E499)</f>
        <v>3382.98</v>
      </c>
      <c r="F495" s="100">
        <f t="shared" si="7"/>
        <v>12.997319455100588</v>
      </c>
    </row>
    <row r="496" spans="1:6" ht="12.75">
      <c r="A496" s="7" t="s">
        <v>108</v>
      </c>
      <c r="B496" s="44"/>
      <c r="C496" s="78">
        <v>1870</v>
      </c>
      <c r="D496" s="74">
        <v>3043</v>
      </c>
      <c r="E496" s="74">
        <v>2703.35</v>
      </c>
      <c r="F496" s="100">
        <f t="shared" si="7"/>
        <v>88.83831744988497</v>
      </c>
    </row>
    <row r="497" spans="1:6" ht="12.75">
      <c r="A497" s="7" t="s">
        <v>109</v>
      </c>
      <c r="B497" s="44"/>
      <c r="C497" s="78">
        <v>1080</v>
      </c>
      <c r="D497" s="74">
        <v>1010</v>
      </c>
      <c r="E497" s="74">
        <v>512.96</v>
      </c>
      <c r="F497" s="100">
        <f t="shared" si="7"/>
        <v>50.78811881188119</v>
      </c>
    </row>
    <row r="498" spans="1:6" ht="12.75">
      <c r="A498" s="7" t="s">
        <v>110</v>
      </c>
      <c r="B498" s="44"/>
      <c r="C498" s="78"/>
      <c r="D498" s="74">
        <v>21651.62</v>
      </c>
      <c r="E498" s="74">
        <v>166.67</v>
      </c>
      <c r="F498" s="100">
        <f t="shared" si="7"/>
        <v>0.7697807369610219</v>
      </c>
    </row>
    <row r="499" spans="1:6" ht="12.75">
      <c r="A499" s="7" t="s">
        <v>111</v>
      </c>
      <c r="B499" s="44"/>
      <c r="C499" s="78">
        <v>50</v>
      </c>
      <c r="D499" s="74">
        <v>323.66999999999996</v>
      </c>
      <c r="E499" s="74">
        <v>0</v>
      </c>
      <c r="F499" s="100">
        <f t="shared" si="7"/>
        <v>0</v>
      </c>
    </row>
    <row r="500" spans="1:6" ht="12.75" hidden="1">
      <c r="A500" s="7" t="s">
        <v>99</v>
      </c>
      <c r="B500" s="44">
        <v>18</v>
      </c>
      <c r="C500" s="78">
        <f>C501+C502</f>
        <v>0</v>
      </c>
      <c r="D500" s="78">
        <v>0</v>
      </c>
      <c r="E500" s="74"/>
      <c r="F500" s="100" t="e">
        <f>E500/D500*100</f>
        <v>#DIV/0!</v>
      </c>
    </row>
    <row r="501" spans="1:6" ht="12.75" hidden="1">
      <c r="A501" s="7" t="s">
        <v>100</v>
      </c>
      <c r="B501" s="44"/>
      <c r="C501" s="78"/>
      <c r="D501" s="74">
        <v>0</v>
      </c>
      <c r="E501" s="74"/>
      <c r="F501" s="100" t="e">
        <f>E501/D501*100</f>
        <v>#DIV/0!</v>
      </c>
    </row>
    <row r="502" spans="1:6" ht="12.75" hidden="1">
      <c r="A502" s="7" t="s">
        <v>101</v>
      </c>
      <c r="B502" s="44"/>
      <c r="C502" s="78"/>
      <c r="D502" s="74">
        <v>0</v>
      </c>
      <c r="E502" s="74"/>
      <c r="F502" s="100" t="e">
        <f>E502/D502*100</f>
        <v>#DIV/0!</v>
      </c>
    </row>
    <row r="503" spans="1:6" ht="12.75">
      <c r="A503" s="45" t="s">
        <v>272</v>
      </c>
      <c r="B503" s="44">
        <v>19</v>
      </c>
      <c r="C503" s="78">
        <f>C504+C505</f>
        <v>22500</v>
      </c>
      <c r="D503" s="78">
        <f>D504+D505</f>
        <v>35963.409999999996</v>
      </c>
      <c r="E503" s="78">
        <f>E504+E505</f>
        <v>22306.25</v>
      </c>
      <c r="F503" s="100">
        <f>E503/D503*100</f>
        <v>62.024846920800904</v>
      </c>
    </row>
    <row r="504" spans="1:6" ht="12.75">
      <c r="A504" s="7" t="s">
        <v>100</v>
      </c>
      <c r="B504" s="44"/>
      <c r="C504" s="78">
        <v>22500</v>
      </c>
      <c r="D504" s="74">
        <v>35913.1</v>
      </c>
      <c r="E504" s="74">
        <v>22306.25</v>
      </c>
      <c r="F504" s="100">
        <f>E504/D504*100</f>
        <v>62.11173638588705</v>
      </c>
    </row>
    <row r="505" spans="1:6" ht="12.75">
      <c r="A505" s="7" t="s">
        <v>101</v>
      </c>
      <c r="B505" s="44"/>
      <c r="C505" s="78"/>
      <c r="D505" s="74">
        <v>50.31</v>
      </c>
      <c r="E505" s="74">
        <v>0</v>
      </c>
      <c r="F505" s="100">
        <f t="shared" si="7"/>
        <v>0</v>
      </c>
    </row>
    <row r="506" spans="1:6" ht="12.75">
      <c r="A506" s="7" t="s">
        <v>120</v>
      </c>
      <c r="B506" s="44">
        <v>28</v>
      </c>
      <c r="C506" s="78">
        <f>SUM(C507:C511)</f>
        <v>50000</v>
      </c>
      <c r="D506" s="78">
        <f>SUM(D507:D511)</f>
        <v>83426.34999999999</v>
      </c>
      <c r="E506" s="78">
        <f>SUM(E507:E511)</f>
        <v>16014.029999999999</v>
      </c>
      <c r="F506" s="100">
        <f t="shared" si="7"/>
        <v>19.19541008326506</v>
      </c>
    </row>
    <row r="507" spans="1:6" ht="12.75">
      <c r="A507" s="7" t="s">
        <v>108</v>
      </c>
      <c r="B507" s="44"/>
      <c r="C507" s="78">
        <v>2000</v>
      </c>
      <c r="D507" s="74">
        <v>10355.71</v>
      </c>
      <c r="E507" s="74">
        <v>5888.96</v>
      </c>
      <c r="F507" s="100">
        <f t="shared" si="7"/>
        <v>56.866791364377725</v>
      </c>
    </row>
    <row r="508" spans="1:6" ht="12.75">
      <c r="A508" s="7" t="s">
        <v>109</v>
      </c>
      <c r="B508" s="44"/>
      <c r="C508" s="78">
        <v>4600</v>
      </c>
      <c r="D508" s="74">
        <v>1000</v>
      </c>
      <c r="E508" s="74">
        <v>916.59</v>
      </c>
      <c r="F508" s="100">
        <f t="shared" si="7"/>
        <v>91.659</v>
      </c>
    </row>
    <row r="509" spans="1:6" ht="12.75">
      <c r="A509" s="7" t="s">
        <v>121</v>
      </c>
      <c r="B509" s="44"/>
      <c r="C509" s="78">
        <v>34500</v>
      </c>
      <c r="D509" s="74">
        <v>67685.65</v>
      </c>
      <c r="E509" s="74">
        <v>9111.68</v>
      </c>
      <c r="F509" s="100">
        <f t="shared" si="7"/>
        <v>13.46176035836252</v>
      </c>
    </row>
    <row r="510" spans="1:6" ht="12.75">
      <c r="A510" s="7" t="s">
        <v>118</v>
      </c>
      <c r="B510" s="44"/>
      <c r="C510" s="78"/>
      <c r="D510" s="74">
        <v>3600</v>
      </c>
      <c r="E510" s="74">
        <v>96.8</v>
      </c>
      <c r="F510" s="100">
        <f t="shared" si="7"/>
        <v>2.688888888888889</v>
      </c>
    </row>
    <row r="511" spans="1:6" ht="13.5" thickBot="1">
      <c r="A511" s="132" t="s">
        <v>111</v>
      </c>
      <c r="B511" s="58"/>
      <c r="C511" s="93">
        <v>8900</v>
      </c>
      <c r="D511" s="85">
        <v>784.9900000000016</v>
      </c>
      <c r="E511" s="85">
        <v>0</v>
      </c>
      <c r="F511" s="101">
        <f t="shared" si="7"/>
        <v>0</v>
      </c>
    </row>
    <row r="512" spans="1:6" ht="12.75">
      <c r="A512" s="8" t="s">
        <v>122</v>
      </c>
      <c r="B512" s="44"/>
      <c r="C512" s="78">
        <f>C513+C514</f>
        <v>10</v>
      </c>
      <c r="D512" s="78">
        <f>D513+D514</f>
        <v>4840.35</v>
      </c>
      <c r="E512" s="78">
        <f>E513+E514</f>
        <v>6.49</v>
      </c>
      <c r="F512" s="100">
        <f t="shared" si="7"/>
        <v>0.13408121313541374</v>
      </c>
    </row>
    <row r="513" spans="1:6" ht="12.75">
      <c r="A513" s="8" t="s">
        <v>250</v>
      </c>
      <c r="B513" s="44"/>
      <c r="C513" s="78"/>
      <c r="D513" s="74">
        <v>100.00000000000006</v>
      </c>
      <c r="E513" s="74">
        <v>0</v>
      </c>
      <c r="F513" s="100">
        <f t="shared" si="7"/>
        <v>0</v>
      </c>
    </row>
    <row r="514" spans="1:6" ht="12.75">
      <c r="A514" s="11" t="s">
        <v>350</v>
      </c>
      <c r="B514" s="47"/>
      <c r="C514" s="92">
        <v>10</v>
      </c>
      <c r="D514" s="75">
        <v>4740.35</v>
      </c>
      <c r="E514" s="75">
        <v>6.49</v>
      </c>
      <c r="F514" s="105">
        <f t="shared" si="7"/>
        <v>0.1369097218559811</v>
      </c>
    </row>
    <row r="515" spans="1:6" ht="13.5" thickBot="1">
      <c r="A515" s="22" t="s">
        <v>123</v>
      </c>
      <c r="B515" s="48"/>
      <c r="C515" s="79">
        <v>6618.08</v>
      </c>
      <c r="D515" s="79">
        <v>9644.67</v>
      </c>
      <c r="E515" s="102">
        <v>8616.34</v>
      </c>
      <c r="F515" s="99">
        <f t="shared" si="7"/>
        <v>89.33784152283074</v>
      </c>
    </row>
    <row r="516" spans="1:6" ht="14.25" thickBot="1">
      <c r="A516" s="23" t="s">
        <v>124</v>
      </c>
      <c r="B516" s="51"/>
      <c r="C516" s="87">
        <f>+C91+C111+C121+C139+C151+C179+C231+C252+C272+C291+C371+C401+C424+C431+C461+C465+C515+C438+C315</f>
        <v>4165163.4299999997</v>
      </c>
      <c r="D516" s="87">
        <f>+D91+D111+D121+D139+D151+D179+D231+D252+D272+D291+D371+D401+D424+D431+D461+D465+D515+D438+D315</f>
        <v>15720061.43</v>
      </c>
      <c r="E516" s="119">
        <f>+E91+E111+E121+E139+E151+E179+E231+E252+E272+E291+E371+E401+E424+E431+E461+E465+E515+E438+E315</f>
        <v>13486814.630000005</v>
      </c>
      <c r="F516" s="108">
        <f t="shared" si="7"/>
        <v>85.79365093486156</v>
      </c>
    </row>
    <row r="517" spans="1:6" ht="13.5" thickBot="1">
      <c r="A517" s="24" t="s">
        <v>125</v>
      </c>
      <c r="B517" s="51"/>
      <c r="C517" s="95">
        <v>-6618.08</v>
      </c>
      <c r="D517" s="79">
        <v>-7177.45</v>
      </c>
      <c r="E517" s="120">
        <v>-7083.96</v>
      </c>
      <c r="F517" s="100">
        <f t="shared" si="7"/>
        <v>98.6974482580861</v>
      </c>
    </row>
    <row r="518" spans="1:6" ht="15.75" thickBot="1">
      <c r="A518" s="25" t="s">
        <v>126</v>
      </c>
      <c r="B518" s="51"/>
      <c r="C518" s="88">
        <f>C516+C517</f>
        <v>4158545.3499999996</v>
      </c>
      <c r="D518" s="88">
        <f>D516+D517</f>
        <v>15712883.98</v>
      </c>
      <c r="E518" s="121">
        <f>E516+E517</f>
        <v>13479730.670000004</v>
      </c>
      <c r="F518" s="108">
        <f t="shared" si="7"/>
        <v>85.78775664071316</v>
      </c>
    </row>
    <row r="519" spans="1:6" ht="15">
      <c r="A519" s="26" t="s">
        <v>14</v>
      </c>
      <c r="B519" s="52"/>
      <c r="C519" s="89"/>
      <c r="D519" s="89"/>
      <c r="E519" s="122"/>
      <c r="F519" s="100"/>
    </row>
    <row r="520" spans="1:6" ht="15">
      <c r="A520" s="27" t="s">
        <v>234</v>
      </c>
      <c r="B520" s="53"/>
      <c r="C520" s="84">
        <f>+C92+C112+C122+C140+C152+C180+C232+C253+C273+C292+C372+C402+C425+C432+C462+C467+C515+C517+C439+C316</f>
        <v>3319817.7499999995</v>
      </c>
      <c r="D520" s="84">
        <f>+D92+D112+D122+D140+D152+D180+D232+D253+D273+D292+D372+D402+D425+D432+D462+D467+D515+D517+D439+D316</f>
        <v>11522818.25</v>
      </c>
      <c r="E520" s="122">
        <f>+E92+E112+E122+E140+E152+E180+E232+E253+E273+E292+E372+E402+E425+E432+E462+E467+E515+E517+E439+E316</f>
        <v>11114415.910000004</v>
      </c>
      <c r="F520" s="99">
        <f t="shared" si="7"/>
        <v>96.45570787337554</v>
      </c>
    </row>
    <row r="521" spans="1:6" ht="15.75" thickBot="1">
      <c r="A521" s="13" t="s">
        <v>235</v>
      </c>
      <c r="B521" s="54"/>
      <c r="C521" s="90">
        <f>+C101+C118+C134+C145+C171+C220+C245+C264+C285+C311+C396+C415+C428+C468+C453+C341</f>
        <v>838727.6000000001</v>
      </c>
      <c r="D521" s="90">
        <f>+D101+D118+D134+D145+D171+D220+D245+D264+D285+D311+D396+D415+D428+D468+D453+D341</f>
        <v>4190065.7300000004</v>
      </c>
      <c r="E521" s="122">
        <f>+E101+E118+E134+E145+E171+E220+E245+E264+E285+E311+E396+E415+E428+E468+E453+E341</f>
        <v>2365314.7600000002</v>
      </c>
      <c r="F521" s="99">
        <f t="shared" si="7"/>
        <v>56.45054069354659</v>
      </c>
    </row>
    <row r="522" spans="1:6" ht="15.75" thickBot="1">
      <c r="A522" s="27" t="s">
        <v>228</v>
      </c>
      <c r="B522" s="53"/>
      <c r="C522" s="87">
        <f>C89-C518</f>
        <v>162173.7000000002</v>
      </c>
      <c r="D522" s="87">
        <f>D89-D518</f>
        <v>-2356233.2399999984</v>
      </c>
      <c r="E522" s="87">
        <f>E89-E518</f>
        <v>145123.2799999956</v>
      </c>
      <c r="F522" s="133" t="s">
        <v>342</v>
      </c>
    </row>
    <row r="523" spans="1:6" ht="15">
      <c r="A523" s="26" t="s">
        <v>236</v>
      </c>
      <c r="B523" s="52"/>
      <c r="C523" s="91">
        <f>SUM(C525:C528)</f>
        <v>-162173.7</v>
      </c>
      <c r="D523" s="91">
        <f>SUM(D525:D528)</f>
        <v>2356233.24</v>
      </c>
      <c r="E523" s="80">
        <f>SUM(E525:E528)</f>
        <v>-145123.28</v>
      </c>
      <c r="F523" s="134" t="s">
        <v>342</v>
      </c>
    </row>
    <row r="524" spans="1:6" ht="12.75" customHeight="1">
      <c r="A524" s="28" t="s">
        <v>14</v>
      </c>
      <c r="B524" s="55"/>
      <c r="C524" s="80"/>
      <c r="D524" s="74"/>
      <c r="E524" s="74"/>
      <c r="F524" s="100"/>
    </row>
    <row r="525" spans="1:6" ht="12.75" hidden="1">
      <c r="A525" s="28" t="s">
        <v>127</v>
      </c>
      <c r="B525" s="55"/>
      <c r="C525" s="96"/>
      <c r="D525" s="74">
        <v>0</v>
      </c>
      <c r="E525" s="74"/>
      <c r="F525" s="100" t="e">
        <f>E525/D525*100</f>
        <v>#DIV/0!</v>
      </c>
    </row>
    <row r="526" spans="1:6" ht="12.75">
      <c r="A526" s="29" t="s">
        <v>135</v>
      </c>
      <c r="B526" s="55"/>
      <c r="C526" s="96">
        <v>-162173.7</v>
      </c>
      <c r="D526" s="74">
        <v>-162173.7</v>
      </c>
      <c r="E526" s="74">
        <v>-139371.75</v>
      </c>
      <c r="F526" s="100">
        <f>E526/D526*100</f>
        <v>85.93979788338059</v>
      </c>
    </row>
    <row r="527" spans="1:6" ht="12.75">
      <c r="A527" s="29" t="s">
        <v>128</v>
      </c>
      <c r="B527" s="55"/>
      <c r="C527" s="96"/>
      <c r="D527" s="74">
        <v>2515939.72</v>
      </c>
      <c r="E527" s="74">
        <v>-7285.19</v>
      </c>
      <c r="F527" s="104" t="s">
        <v>342</v>
      </c>
    </row>
    <row r="528" spans="1:6" ht="13.5" thickBot="1">
      <c r="A528" s="32" t="s">
        <v>148</v>
      </c>
      <c r="B528" s="56"/>
      <c r="C528" s="97"/>
      <c r="D528" s="85">
        <v>2467.22</v>
      </c>
      <c r="E528" s="85">
        <v>1533.66</v>
      </c>
      <c r="F528" s="101">
        <f>E528/D528*100</f>
        <v>62.16146107765016</v>
      </c>
    </row>
    <row r="529" spans="2:5" ht="12.75" hidden="1">
      <c r="B529" s="57"/>
      <c r="C529" s="77">
        <f>C89+C523-C518</f>
        <v>0</v>
      </c>
      <c r="D529" s="77">
        <f>D89+D523-D518</f>
        <v>0</v>
      </c>
      <c r="E529" s="77">
        <f>E89+E523-E518</f>
        <v>0</v>
      </c>
    </row>
    <row r="530" spans="2:5" ht="12.75">
      <c r="B530" s="57"/>
      <c r="E530" s="60"/>
    </row>
    <row r="531" spans="2:5" ht="12.75">
      <c r="B531" s="57"/>
      <c r="E531" s="60"/>
    </row>
    <row r="532" spans="2:5" ht="12.75">
      <c r="B532" s="57"/>
      <c r="E532" s="60"/>
    </row>
    <row r="533" spans="2:5" ht="12.75">
      <c r="B533" s="57"/>
      <c r="E533" s="60"/>
    </row>
    <row r="534" spans="2:5" ht="12.75">
      <c r="B534" s="57"/>
      <c r="E534" s="60"/>
    </row>
    <row r="535" spans="2:5" ht="12.75">
      <c r="B535" s="57"/>
      <c r="E535" s="60"/>
    </row>
    <row r="536" ht="12.75">
      <c r="B536" s="57"/>
    </row>
    <row r="537" ht="12.75">
      <c r="B537" s="57"/>
    </row>
    <row r="538" ht="12.75">
      <c r="B538" s="57"/>
    </row>
    <row r="539" ht="12.75">
      <c r="B539" s="57"/>
    </row>
    <row r="540" ht="12.75">
      <c r="B540" s="57"/>
    </row>
    <row r="541" ht="12.75">
      <c r="B541" s="57"/>
    </row>
    <row r="542" ht="12.75">
      <c r="B542" s="57"/>
    </row>
    <row r="543" ht="12.75">
      <c r="B543" s="57"/>
    </row>
    <row r="544" ht="12.75">
      <c r="B544" s="57"/>
    </row>
    <row r="545" ht="12.75">
      <c r="B545" s="57"/>
    </row>
    <row r="546" ht="12.75">
      <c r="B546" s="57"/>
    </row>
    <row r="547" ht="12.75">
      <c r="B547" s="57"/>
    </row>
    <row r="548" ht="12.75">
      <c r="B548" s="57"/>
    </row>
  </sheetData>
  <sheetProtection/>
  <mergeCells count="5">
    <mergeCell ref="A4:F4"/>
    <mergeCell ref="A5:F5"/>
    <mergeCell ref="F7:F8"/>
    <mergeCell ref="A7:A8"/>
    <mergeCell ref="A3:F3"/>
  </mergeCells>
  <printOptions horizontalCentered="1"/>
  <pageMargins left="0" right="0" top="0.6692913385826772" bottom="0.3937007874015748" header="0.5118110236220472" footer="0.15748031496062992"/>
  <pageSetup horizontalDpi="600" verticalDpi="600" orientation="portrait" paperSize="9" scale="88" r:id="rId1"/>
  <headerFooter alignWithMargins="0">
    <oddFooter>&amp;CStránka &amp;P&amp;RTab.č.1 Čerpání rozpočtu KHK k 31.12.2018</oddFooter>
  </headerFooter>
  <rowBreaks count="6" manualBreakCount="6">
    <brk id="89" max="14" man="1"/>
    <brk id="178" max="5" man="1"/>
    <brk id="262" max="5" man="1"/>
    <brk id="349" max="5" man="1"/>
    <brk id="437" max="5" man="1"/>
    <brk id="5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841</cp:lastModifiedBy>
  <cp:lastPrinted>2019-05-06T07:03:31Z</cp:lastPrinted>
  <dcterms:created xsi:type="dcterms:W3CDTF">2009-01-05T12:05:07Z</dcterms:created>
  <dcterms:modified xsi:type="dcterms:W3CDTF">2019-05-06T07:03:47Z</dcterms:modified>
  <cp:category/>
  <cp:version/>
  <cp:contentType/>
  <cp:contentStatus/>
</cp:coreProperties>
</file>