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4ZR úvěr" sheetId="1" r:id="rId1"/>
    <sheet name="priloha-nezpůsobilé výdaje" sheetId="2" state="hidden" r:id="rId2"/>
    <sheet name="tabulka čerpání v roce 2012" sheetId="3" state="hidden" r:id="rId3"/>
  </sheets>
  <definedNames>
    <definedName name="_xlnm.Print_Titles" localSheetId="0">'4ZR úvěr'!$4:$4</definedName>
    <definedName name="_xlnm.Print_Area" localSheetId="0">'4ZR úvěr'!$A$1:$AN$65</definedName>
  </definedNames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J3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aktualizace:
1) pokud se nic nezměnilo vyplňte současný stav
2) pokud se projekt nerealizuje vyplňte 0 a celkovou částku uveďte do sloupce "M", jako volné finanční prostředky
3) pokud došlo k úpravě částky na základě skutečně podané/schválené žádosti upravte
4) v případě, že už byla částka na projekt z úvěru vyčerpána, také ji zde uveďte (viz př. projekty silnic)
</t>
        </r>
      </text>
    </comment>
    <comment ref="M3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převod:
1) pokud se posunula realizace a částka nebude v roce 2010 čerpána, uveďte "současný" stav 
2) pokud se realizace posunula z roku 2010 částečně, pak máte část současného stavu v roce 2010 a část uveďte do roku 2011
3) pokud součet částek z roku 2010 a 2011 je menší, než částka v "současném stavu", prosím uveďte rozdíl do sloupce "M" volné finanční prostředky, pokud je částka vyšší do sloupce "M" neuvádějte nic - kladný rozdíl částek opište ze sloupce "N"
</t>
        </r>
      </text>
    </comment>
    <comment ref="K41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celková cena PD 1173600Kč, ale částka 360000Kč placena z kap. 13</t>
        </r>
      </text>
    </comment>
    <comment ref="D3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aktualizace:
1) pokud se nic nezměnilo vyplňte současný stav
2) pokud se projekt nerealizuje vyplňte 0 a celkovou částku uveďte do sloupce "M", jako volné finanční prostředky
3) pokud došlo k úpravě částky na základě skutečně podané/schválené žádosti upravte
4) v případě, že už byla částka na projekt z úvěru vyčerpána, také ji zde uveďte (viz př. projekty silnic)
</t>
        </r>
      </text>
    </comment>
    <comment ref="G3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převod:
1) pokud se posunula realizace a částka nebude v roce 2010 čerpána, uveďte "současný" stav 
2) pokud se realizace posunula z roku 2010 částečně, pak máte část současného stavu v roce 2010 a část uveďte do roku 2011
3) pokud součet částek z roku 2010 a 2011 je menší, než částka v "současném stavu", prosím uveďte rozdíl do sloupce "M" volné finanční prostředky, pokud je částka vyšší do sloupce "M" neuvádějte nic - kladný rozdíl částek opište ze sloupce "N"
</t>
        </r>
      </text>
    </comment>
    <comment ref="E41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celková cena PD 1173600Kč, ale částka 360000Kč placena z kap. 13</t>
        </r>
      </text>
    </comment>
    <comment ref="U3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převod:
1) pokud se posunula realizace a částka nebude v roce 2010 čerpána, uveďte "současný" stav 
2) pokud se realizace posunula z roku 2010 částečně, pak máte část současného stavu v roce 2010 a část uveďte do roku 2011
3) pokud součet částek z roku 2010 a 2011 je menší, než částka v "současném stavu", prosím uveďte rozdíl do sloupce "M" volné finanční prostředky, pokud je částka vyšší do sloupce "M" neuvádějte nic - kladný rozdíl částek opište ze sloupce "N"
</t>
        </r>
      </text>
    </comment>
    <comment ref="R3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převod:
1) pokud se posunula realizace a částka nebude v roce 2010 čerpána, uveďte "současný" stav 
2) pokud se realizace posunula z roku 2010 částečně, pak máte část současného stavu v roce 2010 a část uveďte do roku 2011
3) pokud součet částek z roku 2010 a 2011 je menší, než částka v "současném stavu", prosím uveďte rozdíl do sloupce "M" volné finanční prostředky, pokud je částka vyšší do sloupce "M" neuvádějte nic - kladný rozdíl částek opište ze sloupce "N"
</t>
        </r>
      </text>
    </comment>
    <comment ref="AI3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převod:
1) pokud se posunula realizace a částka nebude v roce 2010 čerpána, uveďte "současný" stav 
2) pokud se realizace posunula z roku 2010 částečně, pak máte část současného stavu v roce 2010 a část uveďte do roku 2011
3) pokud součet částek z roku 2010 a 2011 je menší, než částka v "současném stavu", prosím uveďte rozdíl do sloupce "M" volné finanční prostředky, pokud je částka vyšší do sloupce "M" neuvádějte nic - kladný rozdíl částek opište ze sloupce "N"
</t>
        </r>
      </text>
    </comment>
    <comment ref="X3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převod:
1) pokud se posunula realizace a částka nebude v roce 2010 čerpána, uveďte "současný" stav 
2) pokud se realizace posunula z roku 2010 částečně, pak máte část současného stavu v roce 2010 a část uveďte do roku 2011
3) pokud součet částek z roku 2010 a 2011 je menší, než částka v "současném stavu", prosím uveďte rozdíl do sloupce "M" volné finanční prostředky, pokud je částka vyšší do sloupce "M" neuvádějte nic - kladný rozdíl částek opište ze sloupce "N"
</t>
        </r>
      </text>
    </comment>
    <comment ref="AC3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převod:
1) pokud se posunula realizace a částka nebude v roce 2010 čerpána, uveďte "současný" stav 
2) pokud se realizace posunula z roku 2010 částečně, pak máte část současného stavu v roce 2010 a část uveďte do roku 2011
3) pokud součet částek z roku 2010 a 2011 je menší, než částka v "současném stavu", prosím uveďte rozdíl do sloupce "M" volné finanční prostředky, pokud je částka vyšší do sloupce "M" neuvádějte nic - kladný rozdíl částek opište ze sloupce "N"
</t>
        </r>
      </text>
    </comment>
    <comment ref="AL3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převod:
1) pokud se posunula realizace a částka nebude v roce 2010 čerpána, uveďte "současný" stav 
2) pokud se realizace posunula z roku 2010 částečně, pak máte část současného stavu v roce 2010 a část uveďte do roku 2011
3) pokud součet částek z roku 2010 a 2011 je menší, než částka v "současném stavu", prosím uveďte rozdíl do sloupce "M" volné finanční prostředky, pokud je částka vyšší do sloupce "M" neuvádějte nic - kladný rozdíl částek opište ze sloupce "N"
</t>
        </r>
      </text>
    </comment>
    <comment ref="AF3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převod:
1) pokud se posunula realizace a částka nebude v roce 2010 čerpána, uveďte "současný" stav 
2) pokud se realizace posunula z roku 2010 částečně, pak máte část současného stavu v roce 2010 a část uveďte do roku 2011
3) pokud součet částek z roku 2010 a 2011 je menší, než částka v "současném stavu", prosím uveďte rozdíl do sloupce "M" volné finanční prostředky, pokud je částka vyšší do sloupce "M" neuvádějte nic - kladný rozdíl částek opište ze sloupce "N"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T2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převod:
1) pokud se posunula realizace a částka nebude v roce 2010 čerpána, uveďte "současný" stav 
2) pokud se realizace posunula z roku 2010 částečně, pak máte část současného stavu v roce 2010 a část uveďte do roku 2011
3) pokud součet částek z roku 2010 a 2011 je menší, než částka v "současném stavu", prosím uveďte rozdíl do sloupce "M" volné finanční prostředky, pokud je částka vyšší do sloupce "M" neuvádějte nic - kladný rozdíl částek opište ze sloupce "N"
</t>
        </r>
      </text>
    </comment>
    <comment ref="AC2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převod:
1) pokud se posunula realizace a částka nebude v roce 2010 čerpána, uveďte "současný" stav 
2) pokud se realizace posunula z roku 2010 částečně, pak máte část současného stavu v roce 2010 a část uveďte do roku 2011
3) pokud součet částek z roku 2010 a 2011 je menší, než částka v "současném stavu", prosím uveďte rozdíl do sloupce "M" volné finanční prostředky, pokud je částka vyšší do sloupce "M" neuvádějte nic - kladný rozdíl částek opište ze sloupce "N"
</t>
        </r>
      </text>
    </comment>
    <comment ref="W2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převod:
1) pokud se posunula realizace a částka nebude v roce 2010 čerpána, uveďte "současný" stav 
2) pokud se realizace posunula z roku 2010 částečně, pak máte část současného stavu v roce 2010 a část uveďte do roku 2011
3) pokud součet částek z roku 2010 a 2011 je menší, než částka v "současném stavu", prosím uveďte rozdíl do sloupce "M" volné finanční prostředky, pokud je částka vyšší do sloupce "M" neuvádějte nic - kladný rozdíl částek opište ze sloupce "N"
</t>
        </r>
      </text>
    </comment>
    <comment ref="Z2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převod:
1) pokud se posunula realizace a částka nebude v roce 2010 čerpána, uveďte "současný" stav 
2) pokud se realizace posunula z roku 2010 částečně, pak máte část současného stavu v roce 2010 a část uveďte do roku 2011
3) pokud součet částek z roku 2010 a 2011 je menší, než částka v "současném stavu", prosím uveďte rozdíl do sloupce "M" volné finanční prostředky, pokud je částka vyšší do sloupce "M" neuvádějte nic - kladný rozdíl částek opište ze sloupce "N"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D3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aktualizace:
1) pokud se nic nezměnilo vyplňte současný stav
2) pokud se projekt nerealizuje vyplňte 0 a celkovou částku uveďte do sloupce "M", jako volné finanční prostředky
3) pokud došlo k úpravě částky na základě skutečně podané/schválené žádosti upravte
4) v případě, že už byla částka na projekt z úvěru vyčerpána, také ji zde uveďte (viz př. projekty silnic)
</t>
        </r>
      </text>
    </comment>
    <comment ref="G3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převod:
1) pokud se posunula realizace a částka nebude v roce 2010 čerpána, uveďte "současný" stav 
2) pokud se realizace posunula z roku 2010 částečně, pak máte část současného stavu v roce 2010 a část uveďte do roku 2011
3) pokud součet částek z roku 2010 a 2011 je menší, než částka v "současném stavu", prosím uveďte rozdíl do sloupce "M" volné finanční prostředky, pokud je částka vyšší do sloupce "M" neuvádějte nic - kladný rozdíl částek opište ze sloupce "N"
</t>
        </r>
      </text>
    </comment>
    <comment ref="J3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aktualizace:
1) pokud se nic nezměnilo vyplňte současný stav
2) pokud se projekt nerealizuje vyplňte 0 a celkovou částku uveďte do sloupce "M", jako volné finanční prostředky
3) pokud došlo k úpravě částky na základě skutečně podané/schválené žádosti upravte
4) v případě, že už byla částka na projekt z úvěru vyčerpána, také ji zde uveďte (viz př. projekty silnic)
</t>
        </r>
      </text>
    </comment>
    <comment ref="M3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převod:
1) pokud se posunula realizace a částka nebude v roce 2010 čerpána, uveďte "současný" stav 
2) pokud se realizace posunula z roku 2010 částečně, pak máte část současného stavu v roce 2010 a část uveďte do roku 2011
3) pokud součet částek z roku 2010 a 2011 je menší, než částka v "současném stavu", prosím uveďte rozdíl do sloupce "M" volné finanční prostředky, pokud je částka vyšší do sloupce "M" neuvádějte nic - kladný rozdíl částek opište ze sloupce "N"
</t>
        </r>
      </text>
    </comment>
    <comment ref="R3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převod:
1) pokud se posunula realizace a částka nebude v roce 2010 čerpána, uveďte "současný" stav 
2) pokud se realizace posunula z roku 2010 částečně, pak máte část současného stavu v roce 2010 a část uveďte do roku 2011
3) pokud součet částek z roku 2010 a 2011 je menší, než částka v "současném stavu", prosím uveďte rozdíl do sloupce "M" volné finanční prostředky, pokud je částka vyšší do sloupce "M" neuvádějte nic - kladný rozdíl částek opište ze sloupce "N"
</t>
        </r>
      </text>
    </comment>
    <comment ref="U3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převod:
1) pokud se posunula realizace a částka nebude v roce 2010 čerpána, uveďte "současný" stav 
2) pokud se realizace posunula z roku 2010 částečně, pak máte část současného stavu v roce 2010 a část uveďte do roku 2011
3) pokud součet částek z roku 2010 a 2011 je menší, než částka v "současném stavu", prosím uveďte rozdíl do sloupce "M" volné finanční prostředky, pokud je částka vyšší do sloupce "M" neuvádějte nic - kladný rozdíl částek opište ze sloupce "N"
</t>
        </r>
      </text>
    </comment>
    <comment ref="X3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převod:
1) pokud se posunula realizace a částka nebude v roce 2010 čerpána, uveďte "současný" stav 
2) pokud se realizace posunula z roku 2010 částečně, pak máte část současného stavu v roce 2010 a část uveďte do roku 2011
3) pokud součet částek z roku 2010 a 2011 je menší, než částka v "současném stavu", prosím uveďte rozdíl do sloupce "M" volné finanční prostředky, pokud je částka vyšší do sloupce "M" neuvádějte nic - kladný rozdíl částek opište ze sloupce "N"
</t>
        </r>
      </text>
    </comment>
    <comment ref="AC3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převod:
1) pokud se posunula realizace a částka nebude v roce 2010 čerpána, uveďte "současný" stav 
2) pokud se realizace posunula z roku 2010 částečně, pak máte část současného stavu v roce 2010 a část uveďte do roku 2011
3) pokud součet částek z roku 2010 a 2011 je menší, než částka v "současném stavu", prosím uveďte rozdíl do sloupce "M" volné finanční prostředky, pokud je částka vyšší do sloupce "M" neuvádějte nic - kladný rozdíl částek opište ze sloupce "N"
</t>
        </r>
      </text>
    </comment>
    <comment ref="AF3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převod:
1) pokud se posunula realizace a částka nebude v roce 2010 čerpána, uveďte "současný" stav 
2) pokud se realizace posunula z roku 2010 částečně, pak máte část současného stavu v roce 2010 a část uveďte do roku 2011
3) pokud součet částek z roku 2010 a 2011 je menší, než částka v "současném stavu", prosím uveďte rozdíl do sloupce "M" volné finanční prostředky, pokud je částka vyšší do sloupce "M" neuvádějte nic - kladný rozdíl částek opište ze sloupce "N"
</t>
        </r>
      </text>
    </comment>
    <comment ref="E41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celková cena PD 1173600Kč, ale částka 360000Kč placena z kap. 13</t>
        </r>
      </text>
    </comment>
    <comment ref="K41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celková cena PD 1173600Kč, ale částka 360000Kč placena z kap. 13</t>
        </r>
      </text>
    </comment>
  </commentList>
</comments>
</file>

<file path=xl/sharedStrings.xml><?xml version="1.0" encoding="utf-8"?>
<sst xmlns="http://schemas.openxmlformats.org/spreadsheetml/2006/main" count="379" uniqueCount="120">
  <si>
    <t>Odvětví doprava</t>
  </si>
  <si>
    <t>Odvětví: životní prostředí a zemědělství</t>
  </si>
  <si>
    <t>Regionální centrum pro životní prostředí</t>
  </si>
  <si>
    <t>Odvětví regionální rozvoj ,kultura, cestovní ruch</t>
  </si>
  <si>
    <t>Centrum studií a prezentace krajkářského řemesla Vamberk</t>
  </si>
  <si>
    <t>Cyklostezka Hradec Králové - Josefov - Kuks</t>
  </si>
  <si>
    <t>Cílená prezentace a propagace Královéhradeckého kraje jako celku II.</t>
  </si>
  <si>
    <t>Odvětví činnost krajského úřadu</t>
  </si>
  <si>
    <t>Odvětví: školství</t>
  </si>
  <si>
    <t>Zateplení budov v areálu oblastní nemocnice Trutnov</t>
  </si>
  <si>
    <t>Odvětví správa majetku kraje</t>
  </si>
  <si>
    <t>Archeopark pravěku ve Všestarech</t>
  </si>
  <si>
    <t>CELKEM projekty</t>
  </si>
  <si>
    <t>CELKEM</t>
  </si>
  <si>
    <t>kap.</t>
  </si>
  <si>
    <t>odvětví - projekt</t>
  </si>
  <si>
    <t>celkem kap. 16</t>
  </si>
  <si>
    <t>celkem kap. 39</t>
  </si>
  <si>
    <t>celkem kap. 10</t>
  </si>
  <si>
    <t>celkem kap. 2</t>
  </si>
  <si>
    <t>celkem ka. 19</t>
  </si>
  <si>
    <t>celkem kap. 14</t>
  </si>
  <si>
    <t>celkem kap. 15</t>
  </si>
  <si>
    <t>celkem kap. 28</t>
  </si>
  <si>
    <t>celkem kap. 11</t>
  </si>
  <si>
    <t>celkem kap. 12</t>
  </si>
  <si>
    <t>ÚHRN</t>
  </si>
  <si>
    <t>celkem kap. 13</t>
  </si>
  <si>
    <t>Nezpůsobilé náklady OPŽP (dle přílohy)</t>
  </si>
  <si>
    <t>škola/náklad</t>
  </si>
  <si>
    <t>CELKEM OŠ</t>
  </si>
  <si>
    <t>CELKEM OZ</t>
  </si>
  <si>
    <t>změna 2010 částka celkem Kč</t>
  </si>
  <si>
    <t>z toho kapit. výdaje Kč</t>
  </si>
  <si>
    <t>z toho běžné výdaje Kč</t>
  </si>
  <si>
    <t>2011 částka celkem Kč</t>
  </si>
  <si>
    <t>převod do 2011</t>
  </si>
  <si>
    <t>aktualizace požadavku 2010</t>
  </si>
  <si>
    <t>Modernizace odbavovacího systému integrované dopravy Královéhradeckého a Pardubického kraje</t>
  </si>
  <si>
    <t>Rekonstrukce pavilonu dřevařských oborů Střední školy, Základní školy a Mateřské školy, Hradec Králové, Štefánikova 549</t>
  </si>
  <si>
    <t>Vzdělávání v eGON Centru Královéhradeckého kraje</t>
  </si>
  <si>
    <t>Smart kraj = smart region</t>
  </si>
  <si>
    <t>akt+přev</t>
  </si>
  <si>
    <t>akt+přev+vol</t>
  </si>
  <si>
    <t>aktualizace požadavku 2010
 (dodatek č.2 úvěrové smlouvy)</t>
  </si>
  <si>
    <t>platnost do 31.12.2010</t>
  </si>
  <si>
    <t>platnost od 1.1.2011</t>
  </si>
  <si>
    <t>úspora</t>
  </si>
  <si>
    <t>převody</t>
  </si>
  <si>
    <t>aktualizace požadavku na rok 2011
(dodatek č.3 úvěrové smlouvy)</t>
  </si>
  <si>
    <t xml:space="preserve">aktualizace čerpání 2010
 </t>
  </si>
  <si>
    <t>převedeno na projekt "Zateplení SOŠ a SOU Vocelova" způsobilé výdaje projektu (ve výši 4.273.044,00 Kč)</t>
  </si>
  <si>
    <t>Poznámka</t>
  </si>
  <si>
    <t>poznámka</t>
  </si>
  <si>
    <t>viz list příloha-nezpůsobilé výdaje</t>
  </si>
  <si>
    <t>OREDO s.r.o.</t>
  </si>
  <si>
    <t>KHK</t>
  </si>
  <si>
    <t>Muzeum a galerie Orlických hor v Rychnově nad Kněžnou</t>
  </si>
  <si>
    <t>Střední škola, Základní škola a Mateřská škola, Hradec Králové Štefánikova 549</t>
  </si>
  <si>
    <t>Muzeum východních Čech v Hradci Králové</t>
  </si>
  <si>
    <t>Královéhradecká labská o.p.s.</t>
  </si>
  <si>
    <t>Střední odborná škola a Střední odborné učiliště, Hradec Králové</t>
  </si>
  <si>
    <t>Střední škola informatiky a služeb, Dvůr Králové nad Labem, Elišky Krásnohorské 2069</t>
  </si>
  <si>
    <t>Střední škola technická a řemeslná, Nový Bydžov, Dr. M. Tyrše 112</t>
  </si>
  <si>
    <t>Vyšší odborná škola zdravotnická a Střední zdravotnická škola, Hradec Králové, Komenského 234</t>
  </si>
  <si>
    <t>Odborné učiliště a Praktická škola, Hořice, Havlíčkova 54</t>
  </si>
  <si>
    <t>Gymnázium Františka Martina Pelcla, Rychnov nad Kněžnou, Hrdinů odboje 36</t>
  </si>
  <si>
    <t>Zdravotnická záchranná služba KHK, p.o., Hradecká 1690, Hradec Králové, středisko Trutnov</t>
  </si>
  <si>
    <t>Vybudování prezentační soustavy Muzea války 1866 na Chlumu</t>
  </si>
  <si>
    <t>"II. Digitální mapa veřejné správy - ÚKM a ÚAP Královéhradeckého kraje"</t>
  </si>
  <si>
    <t>"I. a VI. Technologické centrum a elektronická spisová služba Královéhradeckého kraje"</t>
  </si>
  <si>
    <t>Výměna oken a opláštění budov, Střední škola, Základní škola a Mateřská škola, Hradec Králové, Štefánikova 549</t>
  </si>
  <si>
    <t>Zateplení SOŠ a SOU Vocelova</t>
  </si>
  <si>
    <t>Rekonstrukce energetického hospodářství SŠIS ve Dvoře Králové nad Labem - III. Internát</t>
  </si>
  <si>
    <t xml:space="preserve">
Realizace úspor energie zateplení budov školy (SŠRŘ Nový Bydžov)</t>
  </si>
  <si>
    <t>Centrum odborného vzdělávání v lesnictví (Česká lesnická akademie  Trutnov – střední škola a vyšší odborná škola)</t>
  </si>
  <si>
    <t>Centrum odborného vzdělávání pro automobilový průmysl a dopravu  (Střední odborná škola a Střední odborné učiliště, 
Hradec Králové)</t>
  </si>
  <si>
    <t>Centrum odborného vzdělávání ve stavebnictví  (Vyšší odborná škola stavební a Střední průmyslová škola stavební arch. Jana Letzela, Náchod, Pražská 931)</t>
  </si>
  <si>
    <t>Centrum odborného vzdělávání v oblasti strojírenství a OZE (Střední odborná škola a Střední odborné učiliště, Hradec Králové, Hradební 1029)</t>
  </si>
  <si>
    <r>
      <t xml:space="preserve">Podpora praktické výuky technických oborů na střední škole  </t>
    </r>
    <r>
      <rPr>
        <sz val="9"/>
        <rFont val="Arial"/>
        <family val="2"/>
      </rPr>
      <t>(Střední průmyslová škola, Trutnov, Školní 101)</t>
    </r>
  </si>
  <si>
    <t>COV pro nejmodernější technologie obrábění dřeva (Střední uměleckoprůmyslová škola hudebních nástrojů a nábytku
 Hradec Králové, 17. Listopadu 1202)</t>
  </si>
  <si>
    <r>
      <t xml:space="preserve">Centrum odborného vzdělávání pro </t>
    </r>
    <r>
      <rPr>
        <sz val="9"/>
        <color indexed="8"/>
        <rFont val="Arial"/>
        <family val="2"/>
      </rPr>
      <t xml:space="preserve">elektrotechnický a strojírenský průmysl (Integrovaná střední škola Nová Paka) </t>
    </r>
  </si>
  <si>
    <t>Výměna oken a zateplení domova mládeže VOŠZ a SZŠ Hradec Králové</t>
  </si>
  <si>
    <t>Výměna oken a zateplení budov v areálu odborného učiliště a Praktické školy  Hořice</t>
  </si>
  <si>
    <t>Zateplení obvodového pláště a střešních konstrukcí objektu Gymnázia</t>
  </si>
  <si>
    <t>Přeshraniční spolupráce zdravotnických záchranných služeb Královéhradeckého kraje a Jeleniej Góry</t>
  </si>
  <si>
    <t>Zateplení budov ÚSP Hajnice</t>
  </si>
  <si>
    <t>příjemce</t>
  </si>
  <si>
    <t>převedeno z úspor vzniklých v rámci úvěru - nezpůsobilé výdaje (viz list příloha-nezpůsobilé výdaje); částka ve výši 35.078,40 Kč z nedočerpaného úvěru roku 2009 (pí Malcová)</t>
  </si>
  <si>
    <t>reálná možnost převedení do roku 2012 - bude rozhodnuto v červnu 2011</t>
  </si>
  <si>
    <t xml:space="preserve"> </t>
  </si>
  <si>
    <t>Stavební úpravy objektu Gymnázia J.K.Tyla</t>
  </si>
  <si>
    <t>platnost od 16.6.2011</t>
  </si>
  <si>
    <t>aktualizace požadavku na rok 2011
(dodatek č.4 úvěrové smlouvy)</t>
  </si>
  <si>
    <t>Dodatek č. 4
platnost od 16.6.2011</t>
  </si>
  <si>
    <t xml:space="preserve">Ekologizace zdroje vytápění v Oblastní nemocnici Jičín a.s. - nemocnice Jičín </t>
  </si>
  <si>
    <t>Dodatek č.3
platnost od 1.1.2011</t>
  </si>
  <si>
    <t>projekt</t>
  </si>
  <si>
    <t>Odvětví:  zdravotnictví</t>
  </si>
  <si>
    <t>Odvětví: sociální věci</t>
  </si>
  <si>
    <t>Příloha č. 2</t>
  </si>
  <si>
    <t>ČERPÁNÍ</t>
  </si>
  <si>
    <t>Rodíl</t>
  </si>
  <si>
    <t>Digitální planetárium v Hradeci Králové</t>
  </si>
  <si>
    <t>aktualizace požadavku v roce 2011
(dodatek č.5 úvěrové smlouvy)</t>
  </si>
  <si>
    <t>Rozdíl (zohlednění aktuálního čerpání)</t>
  </si>
  <si>
    <t>Rekonstrukce energetického hospodářství SŠIS ve Dvoře Králové nad Labem - II. Škola</t>
  </si>
  <si>
    <t>I. projekt vytváření soustavy NATURA 2000 v KHK</t>
  </si>
  <si>
    <t xml:space="preserve">Vytvoření podmínek pro výuku nového studijního zaměření VETERINÁRNÍ TECHNIK LABORANT  (Střední odborná škola veterinární,Hradec Králové-Kukleny,Pražská 68)  </t>
  </si>
  <si>
    <t>akutalizace požadavku v roce 2011  (Návrh dodatku č. 5)
ČERPÁNÍ</t>
  </si>
  <si>
    <t>aktualizace požadavku v roce 2011
(dodatek č.6 úvěrové smlouvy)</t>
  </si>
  <si>
    <t>akutalizace požadavku v roce 2011  (Návrh dodatku č. 6)
ČERPÁNÍ</t>
  </si>
  <si>
    <t>Rekonstrukce energetického hospodářství SŠIS ve Dvoře Králové nad Labem - I. Jídelna</t>
  </si>
  <si>
    <t>akutalizace požadavku v roce 2011  (Návrh dodatku č. 7)
ČERPÁNÍ</t>
  </si>
  <si>
    <t>aktualizace požadavku v roce 2011
(dodatek č.7 úvěrové smlouvy)</t>
  </si>
  <si>
    <t>aktualizace požadavku v roce 2012
(dodatek č.7 úvěrové smlouvy)</t>
  </si>
  <si>
    <t>Kofinancovaní a předfinancování z úvěru v r. 20011/2012</t>
  </si>
  <si>
    <t>Příloha č. 3</t>
  </si>
  <si>
    <t>Kofinancovaní a předfinancování z úvěru v r. 2012</t>
  </si>
  <si>
    <t>2012 částka celkem Kč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</si>
</sst>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55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Times New Roman"/>
      <family val="1"/>
    </font>
    <font>
      <b/>
      <u val="single"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8"/>
      <name val="Arial"/>
      <family val="2"/>
    </font>
    <font>
      <b/>
      <i/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9"/>
      <name val="Arial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B05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double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double"/>
      <right/>
      <top style="double"/>
      <bottom style="double"/>
    </border>
    <border>
      <left style="thin"/>
      <right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double"/>
      <top style="medium"/>
      <bottom style="thin"/>
    </border>
    <border>
      <left/>
      <right style="thin"/>
      <top style="medium"/>
      <bottom style="thin"/>
    </border>
    <border>
      <left/>
      <right style="medium"/>
      <top style="double"/>
      <bottom style="double"/>
    </border>
    <border>
      <left style="thin"/>
      <right style="medium"/>
      <top style="double"/>
      <bottom style="double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double"/>
      <right/>
      <top/>
      <bottom style="medium"/>
    </border>
    <border>
      <left style="thin"/>
      <right style="double"/>
      <top/>
      <bottom style="medium"/>
    </border>
    <border>
      <left/>
      <right style="thin"/>
      <top style="thin"/>
      <bottom style="medium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/>
    </border>
    <border>
      <left style="thin"/>
      <right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/>
    </border>
    <border>
      <left style="thin"/>
      <right/>
      <top/>
      <bottom/>
    </border>
    <border>
      <left style="thin"/>
      <right style="double"/>
      <top/>
      <bottom/>
    </border>
    <border>
      <left/>
      <right style="thin"/>
      <top/>
      <bottom/>
    </border>
    <border>
      <left style="thin"/>
      <right style="thin"/>
      <top style="double"/>
      <bottom style="thin"/>
    </border>
    <border>
      <left style="medium"/>
      <right style="thin"/>
      <top style="thin"/>
      <bottom style="thin"/>
    </border>
    <border>
      <left style="double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thin"/>
      <top style="double"/>
      <bottom style="double"/>
    </border>
    <border>
      <left/>
      <right style="medium"/>
      <top style="medium"/>
      <bottom style="medium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 style="double"/>
      <top/>
      <bottom style="thin"/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double"/>
      <top style="medium"/>
      <bottom style="medium"/>
    </border>
    <border>
      <left style="thin"/>
      <right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0" fontId="3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7" fillId="34" borderId="10" xfId="0" applyFont="1" applyFill="1" applyBorder="1" applyAlignment="1">
      <alignment wrapText="1"/>
    </xf>
    <xf numFmtId="0" fontId="4" fillId="34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/>
    </xf>
    <xf numFmtId="0" fontId="13" fillId="0" borderId="0" xfId="0" applyFont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64" fontId="0" fillId="0" borderId="12" xfId="0" applyNumberFormat="1" applyBorder="1" applyAlignment="1">
      <alignment/>
    </xf>
    <xf numFmtId="164" fontId="0" fillId="0" borderId="11" xfId="0" applyNumberFormat="1" applyBorder="1" applyAlignment="1">
      <alignment/>
    </xf>
    <xf numFmtId="0" fontId="7" fillId="34" borderId="13" xfId="0" applyFont="1" applyFill="1" applyBorder="1" applyAlignment="1">
      <alignment wrapText="1"/>
    </xf>
    <xf numFmtId="0" fontId="7" fillId="34" borderId="11" xfId="0" applyFont="1" applyFill="1" applyBorder="1" applyAlignment="1">
      <alignment wrapText="1"/>
    </xf>
    <xf numFmtId="0" fontId="7" fillId="34" borderId="14" xfId="0" applyFont="1" applyFill="1" applyBorder="1" applyAlignment="1">
      <alignment wrapText="1"/>
    </xf>
    <xf numFmtId="0" fontId="7" fillId="34" borderId="12" xfId="0" applyFont="1" applyFill="1" applyBorder="1" applyAlignment="1">
      <alignment wrapText="1"/>
    </xf>
    <xf numFmtId="0" fontId="7" fillId="34" borderId="14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7" fillId="34" borderId="11" xfId="0" applyFont="1" applyFill="1" applyBorder="1" applyAlignment="1">
      <alignment/>
    </xf>
    <xf numFmtId="0" fontId="4" fillId="34" borderId="14" xfId="0" applyFont="1" applyFill="1" applyBorder="1" applyAlignment="1">
      <alignment wrapText="1"/>
    </xf>
    <xf numFmtId="0" fontId="4" fillId="34" borderId="13" xfId="0" applyFont="1" applyFill="1" applyBorder="1" applyAlignment="1">
      <alignment wrapText="1"/>
    </xf>
    <xf numFmtId="0" fontId="4" fillId="34" borderId="12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1" fillId="0" borderId="13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/>
    </xf>
    <xf numFmtId="164" fontId="0" fillId="36" borderId="10" xfId="0" applyNumberFormat="1" applyFill="1" applyBorder="1" applyAlignment="1">
      <alignment/>
    </xf>
    <xf numFmtId="164" fontId="0" fillId="36" borderId="12" xfId="0" applyNumberFormat="1" applyFill="1" applyBorder="1" applyAlignment="1">
      <alignment/>
    </xf>
    <xf numFmtId="164" fontId="0" fillId="36" borderId="11" xfId="0" applyNumberFormat="1" applyFill="1" applyBorder="1" applyAlignment="1">
      <alignment/>
    </xf>
    <xf numFmtId="164" fontId="0" fillId="36" borderId="13" xfId="0" applyNumberFormat="1" applyFill="1" applyBorder="1" applyAlignment="1">
      <alignment/>
    </xf>
    <xf numFmtId="4" fontId="18" fillId="0" borderId="12" xfId="0" applyNumberFormat="1" applyFont="1" applyBorder="1" applyAlignment="1">
      <alignment/>
    </xf>
    <xf numFmtId="0" fontId="18" fillId="0" borderId="0" xfId="0" applyFont="1" applyAlignment="1">
      <alignment/>
    </xf>
    <xf numFmtId="0" fontId="20" fillId="33" borderId="10" xfId="0" applyFont="1" applyFill="1" applyBorder="1" applyAlignment="1">
      <alignment wrapText="1"/>
    </xf>
    <xf numFmtId="0" fontId="17" fillId="0" borderId="10" xfId="0" applyFont="1" applyFill="1" applyBorder="1" applyAlignment="1">
      <alignment wrapText="1"/>
    </xf>
    <xf numFmtId="4" fontId="1" fillId="33" borderId="12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1" fillId="33" borderId="10" xfId="0" applyNumberFormat="1" applyFont="1" applyFill="1" applyBorder="1" applyAlignment="1">
      <alignment/>
    </xf>
    <xf numFmtId="4" fontId="1" fillId="33" borderId="14" xfId="0" applyNumberFormat="1" applyFont="1" applyFill="1" applyBorder="1" applyAlignment="1">
      <alignment/>
    </xf>
    <xf numFmtId="4" fontId="1" fillId="33" borderId="11" xfId="0" applyNumberFormat="1" applyFont="1" applyFill="1" applyBorder="1" applyAlignment="1">
      <alignment/>
    </xf>
    <xf numFmtId="4" fontId="1" fillId="33" borderId="13" xfId="0" applyNumberFormat="1" applyFont="1" applyFill="1" applyBorder="1" applyAlignment="1">
      <alignment/>
    </xf>
    <xf numFmtId="4" fontId="18" fillId="0" borderId="10" xfId="0" applyNumberFormat="1" applyFont="1" applyBorder="1" applyAlignment="1">
      <alignment/>
    </xf>
    <xf numFmtId="4" fontId="18" fillId="0" borderId="12" xfId="0" applyNumberFormat="1" applyFont="1" applyFill="1" applyBorder="1" applyAlignment="1">
      <alignment/>
    </xf>
    <xf numFmtId="4" fontId="18" fillId="0" borderId="10" xfId="0" applyNumberFormat="1" applyFont="1" applyFill="1" applyBorder="1" applyAlignment="1">
      <alignment/>
    </xf>
    <xf numFmtId="4" fontId="19" fillId="33" borderId="10" xfId="0" applyNumberFormat="1" applyFont="1" applyFill="1" applyBorder="1" applyAlignment="1">
      <alignment/>
    </xf>
    <xf numFmtId="4" fontId="18" fillId="0" borderId="11" xfId="0" applyNumberFormat="1" applyFont="1" applyFill="1" applyBorder="1" applyAlignment="1">
      <alignment/>
    </xf>
    <xf numFmtId="4" fontId="19" fillId="33" borderId="12" xfId="0" applyNumberFormat="1" applyFont="1" applyFill="1" applyBorder="1" applyAlignment="1">
      <alignment/>
    </xf>
    <xf numFmtId="4" fontId="19" fillId="33" borderId="11" xfId="0" applyNumberFormat="1" applyFont="1" applyFill="1" applyBorder="1" applyAlignment="1">
      <alignment/>
    </xf>
    <xf numFmtId="4" fontId="19" fillId="33" borderId="13" xfId="0" applyNumberFormat="1" applyFont="1" applyFill="1" applyBorder="1" applyAlignment="1">
      <alignment/>
    </xf>
    <xf numFmtId="4" fontId="0" fillId="0" borderId="12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4" fontId="4" fillId="34" borderId="10" xfId="0" applyNumberFormat="1" applyFont="1" applyFill="1" applyBorder="1" applyAlignment="1">
      <alignment wrapText="1"/>
    </xf>
    <xf numFmtId="4" fontId="4" fillId="34" borderId="12" xfId="0" applyNumberFormat="1" applyFont="1" applyFill="1" applyBorder="1" applyAlignment="1">
      <alignment wrapText="1"/>
    </xf>
    <xf numFmtId="4" fontId="4" fillId="34" borderId="11" xfId="0" applyNumberFormat="1" applyFont="1" applyFill="1" applyBorder="1" applyAlignment="1">
      <alignment wrapText="1"/>
    </xf>
    <xf numFmtId="4" fontId="4" fillId="34" borderId="13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4" fontId="48" fillId="0" borderId="13" xfId="0" applyNumberFormat="1" applyFont="1" applyFill="1" applyBorder="1" applyAlignment="1">
      <alignment/>
    </xf>
    <xf numFmtId="0" fontId="0" fillId="6" borderId="0" xfId="0" applyFill="1" applyAlignment="1">
      <alignment/>
    </xf>
    <xf numFmtId="0" fontId="1" fillId="6" borderId="12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4" fontId="0" fillId="6" borderId="12" xfId="0" applyNumberFormat="1" applyFill="1" applyBorder="1" applyAlignment="1">
      <alignment/>
    </xf>
    <xf numFmtId="4" fontId="0" fillId="6" borderId="10" xfId="0" applyNumberFormat="1" applyFill="1" applyBorder="1" applyAlignment="1">
      <alignment/>
    </xf>
    <xf numFmtId="4" fontId="0" fillId="6" borderId="11" xfId="0" applyNumberFormat="1" applyFill="1" applyBorder="1" applyAlignment="1">
      <alignment/>
    </xf>
    <xf numFmtId="164" fontId="0" fillId="6" borderId="12" xfId="0" applyNumberFormat="1" applyFill="1" applyBorder="1" applyAlignment="1">
      <alignment/>
    </xf>
    <xf numFmtId="164" fontId="0" fillId="6" borderId="10" xfId="0" applyNumberFormat="1" applyFill="1" applyBorder="1" applyAlignment="1">
      <alignment/>
    </xf>
    <xf numFmtId="164" fontId="0" fillId="6" borderId="11" xfId="0" applyNumberFormat="1" applyFill="1" applyBorder="1" applyAlignment="1">
      <alignment/>
    </xf>
    <xf numFmtId="164" fontId="0" fillId="6" borderId="0" xfId="0" applyNumberFormat="1" applyFill="1" applyAlignment="1">
      <alignment/>
    </xf>
    <xf numFmtId="0" fontId="3" fillId="36" borderId="15" xfId="0" applyFont="1" applyFill="1" applyBorder="1" applyAlignment="1">
      <alignment/>
    </xf>
    <xf numFmtId="4" fontId="1" fillId="36" borderId="16" xfId="0" applyNumberFormat="1" applyFont="1" applyFill="1" applyBorder="1" applyAlignment="1">
      <alignment/>
    </xf>
    <xf numFmtId="4" fontId="1" fillId="36" borderId="15" xfId="0" applyNumberFormat="1" applyFont="1" applyFill="1" applyBorder="1" applyAlignment="1">
      <alignment/>
    </xf>
    <xf numFmtId="4" fontId="1" fillId="36" borderId="17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4" fontId="1" fillId="36" borderId="18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/>
    </xf>
    <xf numFmtId="0" fontId="9" fillId="33" borderId="13" xfId="0" applyFont="1" applyFill="1" applyBorder="1" applyAlignment="1">
      <alignment wrapText="1"/>
    </xf>
    <xf numFmtId="0" fontId="20" fillId="33" borderId="13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3" fillId="36" borderId="13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6" borderId="18" xfId="0" applyFont="1" applyFill="1" applyBorder="1" applyAlignment="1">
      <alignment/>
    </xf>
    <xf numFmtId="4" fontId="18" fillId="0" borderId="13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18" fillId="0" borderId="13" xfId="0" applyFont="1" applyBorder="1" applyAlignment="1">
      <alignment/>
    </xf>
    <xf numFmtId="0" fontId="0" fillId="6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/>
    </xf>
    <xf numFmtId="4" fontId="0" fillId="0" borderId="13" xfId="0" applyNumberFormat="1" applyBorder="1" applyAlignment="1">
      <alignment/>
    </xf>
    <xf numFmtId="0" fontId="0" fillId="0" borderId="13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center"/>
    </xf>
    <xf numFmtId="164" fontId="0" fillId="0" borderId="13" xfId="0" applyNumberFormat="1" applyBorder="1" applyAlignment="1">
      <alignment/>
    </xf>
    <xf numFmtId="0" fontId="1" fillId="37" borderId="10" xfId="0" applyFont="1" applyFill="1" applyBorder="1" applyAlignment="1">
      <alignment horizontal="center"/>
    </xf>
    <xf numFmtId="0" fontId="19" fillId="37" borderId="1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17" xfId="0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21" xfId="0" applyFill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0" fillId="0" borderId="24" xfId="0" applyFill="1" applyBorder="1" applyAlignment="1">
      <alignment/>
    </xf>
    <xf numFmtId="0" fontId="1" fillId="0" borderId="25" xfId="0" applyFont="1" applyBorder="1" applyAlignment="1">
      <alignment/>
    </xf>
    <xf numFmtId="0" fontId="0" fillId="0" borderId="26" xfId="0" applyFill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0" fillId="0" borderId="0" xfId="0" applyBorder="1" applyAlignment="1">
      <alignment/>
    </xf>
    <xf numFmtId="0" fontId="9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3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2" fillId="37" borderId="10" xfId="0" applyFont="1" applyFill="1" applyBorder="1" applyAlignment="1">
      <alignment wrapText="1"/>
    </xf>
    <xf numFmtId="3" fontId="14" fillId="37" borderId="33" xfId="0" applyNumberFormat="1" applyFont="1" applyFill="1" applyBorder="1" applyAlignment="1">
      <alignment/>
    </xf>
    <xf numFmtId="3" fontId="14" fillId="37" borderId="34" xfId="0" applyNumberFormat="1" applyFont="1" applyFill="1" applyBorder="1" applyAlignment="1">
      <alignment/>
    </xf>
    <xf numFmtId="3" fontId="14" fillId="37" borderId="35" xfId="0" applyNumberFormat="1" applyFont="1" applyFill="1" applyBorder="1" applyAlignment="1">
      <alignment/>
    </xf>
    <xf numFmtId="3" fontId="14" fillId="37" borderId="36" xfId="0" applyNumberFormat="1" applyFont="1" applyFill="1" applyBorder="1" applyAlignment="1">
      <alignment/>
    </xf>
    <xf numFmtId="3" fontId="14" fillId="37" borderId="37" xfId="0" applyNumberFormat="1" applyFont="1" applyFill="1" applyBorder="1" applyAlignment="1">
      <alignment/>
    </xf>
    <xf numFmtId="3" fontId="14" fillId="37" borderId="38" xfId="0" applyNumberFormat="1" applyFont="1" applyFill="1" applyBorder="1" applyAlignment="1">
      <alignment/>
    </xf>
    <xf numFmtId="3" fontId="8" fillId="37" borderId="13" xfId="0" applyNumberFormat="1" applyFont="1" applyFill="1" applyBorder="1" applyAlignment="1">
      <alignment/>
    </xf>
    <xf numFmtId="3" fontId="8" fillId="37" borderId="12" xfId="0" applyNumberFormat="1" applyFont="1" applyFill="1" applyBorder="1" applyAlignment="1">
      <alignment/>
    </xf>
    <xf numFmtId="0" fontId="9" fillId="0" borderId="39" xfId="0" applyFont="1" applyBorder="1" applyAlignment="1">
      <alignment horizontal="justify" vertical="center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3" fontId="14" fillId="37" borderId="44" xfId="0" applyNumberFormat="1" applyFont="1" applyFill="1" applyBorder="1" applyAlignment="1">
      <alignment/>
    </xf>
    <xf numFmtId="3" fontId="14" fillId="37" borderId="45" xfId="0" applyNumberFormat="1" applyFont="1" applyFill="1" applyBorder="1" applyAlignment="1">
      <alignment/>
    </xf>
    <xf numFmtId="0" fontId="5" fillId="38" borderId="46" xfId="0" applyFont="1" applyFill="1" applyBorder="1" applyAlignment="1">
      <alignment horizontal="right"/>
    </xf>
    <xf numFmtId="0" fontId="2" fillId="38" borderId="47" xfId="0" applyFont="1" applyFill="1" applyBorder="1" applyAlignment="1">
      <alignment wrapText="1"/>
    </xf>
    <xf numFmtId="3" fontId="5" fillId="38" borderId="48" xfId="0" applyNumberFormat="1" applyFont="1" applyFill="1" applyBorder="1" applyAlignment="1">
      <alignment/>
    </xf>
    <xf numFmtId="3" fontId="5" fillId="38" borderId="49" xfId="0" applyNumberFormat="1" applyFont="1" applyFill="1" applyBorder="1" applyAlignment="1">
      <alignment/>
    </xf>
    <xf numFmtId="3" fontId="5" fillId="38" borderId="27" xfId="0" applyNumberFormat="1" applyFont="1" applyFill="1" applyBorder="1" applyAlignment="1">
      <alignment/>
    </xf>
    <xf numFmtId="3" fontId="5" fillId="38" borderId="47" xfId="0" applyNumberFormat="1" applyFont="1" applyFill="1" applyBorder="1" applyAlignment="1">
      <alignment/>
    </xf>
    <xf numFmtId="3" fontId="8" fillId="38" borderId="50" xfId="0" applyNumberFormat="1" applyFont="1" applyFill="1" applyBorder="1" applyAlignment="1">
      <alignment/>
    </xf>
    <xf numFmtId="3" fontId="8" fillId="38" borderId="51" xfId="0" applyNumberFormat="1" applyFont="1" applyFill="1" applyBorder="1" applyAlignment="1">
      <alignment/>
    </xf>
    <xf numFmtId="3" fontId="5" fillId="38" borderId="52" xfId="0" applyNumberFormat="1" applyFont="1" applyFill="1" applyBorder="1" applyAlignment="1">
      <alignment/>
    </xf>
    <xf numFmtId="4" fontId="0" fillId="36" borderId="13" xfId="0" applyNumberForma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0" xfId="0" applyFont="1" applyAlignment="1">
      <alignment/>
    </xf>
    <xf numFmtId="0" fontId="1" fillId="8" borderId="43" xfId="0" applyFont="1" applyFill="1" applyBorder="1" applyAlignment="1">
      <alignment horizontal="center" vertical="center" wrapText="1"/>
    </xf>
    <xf numFmtId="0" fontId="1" fillId="8" borderId="41" xfId="0" applyFont="1" applyFill="1" applyBorder="1" applyAlignment="1">
      <alignment horizontal="center" vertical="center" wrapText="1"/>
    </xf>
    <xf numFmtId="0" fontId="1" fillId="8" borderId="53" xfId="0" applyFont="1" applyFill="1" applyBorder="1" applyAlignment="1">
      <alignment horizontal="center" vertical="center" wrapText="1"/>
    </xf>
    <xf numFmtId="4" fontId="0" fillId="0" borderId="13" xfId="0" applyNumberFormat="1" applyFill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53" fillId="0" borderId="0" xfId="0" applyFont="1" applyBorder="1" applyAlignment="1">
      <alignment wrapText="1"/>
    </xf>
    <xf numFmtId="2" fontId="0" fillId="36" borderId="10" xfId="0" applyNumberFormat="1" applyFill="1" applyBorder="1" applyAlignment="1">
      <alignment/>
    </xf>
    <xf numFmtId="2" fontId="0" fillId="0" borderId="0" xfId="0" applyNumberFormat="1" applyAlignment="1">
      <alignment/>
    </xf>
    <xf numFmtId="0" fontId="11" fillId="0" borderId="10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wrapText="1"/>
    </xf>
    <xf numFmtId="0" fontId="8" fillId="0" borderId="13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11" fillId="0" borderId="13" xfId="0" applyFont="1" applyFill="1" applyBorder="1" applyAlignment="1">
      <alignment wrapText="1"/>
    </xf>
    <xf numFmtId="0" fontId="19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8" fillId="0" borderId="13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8" fillId="0" borderId="0" xfId="0" applyFont="1" applyFill="1" applyAlignment="1">
      <alignment/>
    </xf>
    <xf numFmtId="0" fontId="17" fillId="0" borderId="13" xfId="0" applyFont="1" applyFill="1" applyBorder="1" applyAlignment="1">
      <alignment wrapText="1"/>
    </xf>
    <xf numFmtId="0" fontId="18" fillId="0" borderId="18" xfId="0" applyFont="1" applyFill="1" applyBorder="1" applyAlignment="1">
      <alignment/>
    </xf>
    <xf numFmtId="4" fontId="18" fillId="0" borderId="10" xfId="0" applyNumberFormat="1" applyFont="1" applyFill="1" applyBorder="1" applyAlignment="1">
      <alignment wrapText="1"/>
    </xf>
    <xf numFmtId="0" fontId="18" fillId="0" borderId="19" xfId="0" applyFont="1" applyFill="1" applyBorder="1" applyAlignment="1">
      <alignment/>
    </xf>
    <xf numFmtId="0" fontId="18" fillId="0" borderId="0" xfId="0" applyFont="1" applyFill="1" applyAlignment="1">
      <alignment wrapText="1"/>
    </xf>
    <xf numFmtId="3" fontId="8" fillId="0" borderId="12" xfId="0" applyNumberFormat="1" applyFont="1" applyFill="1" applyBorder="1" applyAlignment="1">
      <alignment/>
    </xf>
    <xf numFmtId="3" fontId="8" fillId="0" borderId="14" xfId="0" applyNumberFormat="1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3" fontId="8" fillId="0" borderId="13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8" fillId="0" borderId="54" xfId="0" applyNumberFormat="1" applyFont="1" applyFill="1" applyBorder="1" applyAlignment="1">
      <alignment/>
    </xf>
    <xf numFmtId="3" fontId="11" fillId="0" borderId="12" xfId="0" applyNumberFormat="1" applyFont="1" applyFill="1" applyBorder="1" applyAlignment="1">
      <alignment/>
    </xf>
    <xf numFmtId="3" fontId="11" fillId="0" borderId="14" xfId="0" applyNumberFormat="1" applyFont="1" applyFill="1" applyBorder="1" applyAlignment="1">
      <alignment/>
    </xf>
    <xf numFmtId="3" fontId="11" fillId="0" borderId="13" xfId="0" applyNumberFormat="1" applyFont="1" applyFill="1" applyBorder="1" applyAlignment="1">
      <alignment/>
    </xf>
    <xf numFmtId="3" fontId="8" fillId="0" borderId="12" xfId="0" applyNumberFormat="1" applyFont="1" applyFill="1" applyBorder="1" applyAlignment="1">
      <alignment wrapText="1"/>
    </xf>
    <xf numFmtId="3" fontId="8" fillId="0" borderId="55" xfId="0" applyNumberFormat="1" applyFont="1" applyFill="1" applyBorder="1" applyAlignment="1">
      <alignment/>
    </xf>
    <xf numFmtId="3" fontId="8" fillId="0" borderId="56" xfId="0" applyNumberFormat="1" applyFont="1" applyFill="1" applyBorder="1" applyAlignment="1">
      <alignment/>
    </xf>
    <xf numFmtId="3" fontId="8" fillId="0" borderId="57" xfId="0" applyNumberFormat="1" applyFont="1" applyFill="1" applyBorder="1" applyAlignment="1">
      <alignment/>
    </xf>
    <xf numFmtId="3" fontId="8" fillId="0" borderId="20" xfId="0" applyNumberFormat="1" applyFont="1" applyFill="1" applyBorder="1" applyAlignment="1">
      <alignment/>
    </xf>
    <xf numFmtId="3" fontId="11" fillId="0" borderId="55" xfId="0" applyNumberFormat="1" applyFont="1" applyFill="1" applyBorder="1" applyAlignment="1">
      <alignment/>
    </xf>
    <xf numFmtId="3" fontId="11" fillId="0" borderId="56" xfId="0" applyNumberFormat="1" applyFont="1" applyFill="1" applyBorder="1" applyAlignment="1">
      <alignment/>
    </xf>
    <xf numFmtId="3" fontId="8" fillId="0" borderId="58" xfId="0" applyNumberFormat="1" applyFont="1" applyFill="1" applyBorder="1" applyAlignment="1">
      <alignment/>
    </xf>
    <xf numFmtId="3" fontId="8" fillId="0" borderId="59" xfId="0" applyNumberFormat="1" applyFont="1" applyFill="1" applyBorder="1" applyAlignment="1">
      <alignment/>
    </xf>
    <xf numFmtId="3" fontId="8" fillId="0" borderId="60" xfId="0" applyNumberFormat="1" applyFont="1" applyFill="1" applyBorder="1" applyAlignment="1">
      <alignment/>
    </xf>
    <xf numFmtId="3" fontId="8" fillId="0" borderId="61" xfId="0" applyNumberFormat="1" applyFont="1" applyFill="1" applyBorder="1" applyAlignment="1">
      <alignment/>
    </xf>
    <xf numFmtId="3" fontId="8" fillId="0" borderId="62" xfId="0" applyNumberFormat="1" applyFont="1" applyFill="1" applyBorder="1" applyAlignment="1">
      <alignment/>
    </xf>
    <xf numFmtId="0" fontId="17" fillId="0" borderId="63" xfId="0" applyFont="1" applyFill="1" applyBorder="1" applyAlignment="1">
      <alignment wrapText="1"/>
    </xf>
    <xf numFmtId="3" fontId="8" fillId="0" borderId="64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65" xfId="0" applyNumberFormat="1" applyFont="1" applyFill="1" applyBorder="1" applyAlignment="1">
      <alignment/>
    </xf>
    <xf numFmtId="3" fontId="8" fillId="0" borderId="66" xfId="0" applyNumberFormat="1" applyFont="1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67" xfId="0" applyFill="1" applyBorder="1" applyAlignment="1">
      <alignment wrapText="1"/>
    </xf>
    <xf numFmtId="3" fontId="14" fillId="37" borderId="68" xfId="0" applyNumberFormat="1" applyFont="1" applyFill="1" applyBorder="1" applyAlignment="1">
      <alignment/>
    </xf>
    <xf numFmtId="0" fontId="0" fillId="0" borderId="19" xfId="0" applyBorder="1" applyAlignment="1">
      <alignment horizontal="right"/>
    </xf>
    <xf numFmtId="0" fontId="0" fillId="0" borderId="32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69" xfId="0" applyFill="1" applyBorder="1" applyAlignment="1">
      <alignment horizontal="center"/>
    </xf>
    <xf numFmtId="0" fontId="1" fillId="0" borderId="70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/>
    </xf>
    <xf numFmtId="0" fontId="1" fillId="6" borderId="70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1" fillId="6" borderId="71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6" borderId="31" xfId="0" applyFill="1" applyBorder="1" applyAlignment="1">
      <alignment horizontal="center"/>
    </xf>
    <xf numFmtId="0" fontId="0" fillId="6" borderId="69" xfId="0" applyFill="1" applyBorder="1" applyAlignment="1">
      <alignment horizontal="center"/>
    </xf>
    <xf numFmtId="0" fontId="1" fillId="0" borderId="72" xfId="0" applyFont="1" applyBorder="1" applyAlignment="1">
      <alignment horizontal="center" wrapText="1"/>
    </xf>
    <xf numFmtId="0" fontId="1" fillId="0" borderId="73" xfId="0" applyFont="1" applyBorder="1" applyAlignment="1">
      <alignment horizontal="center" wrapText="1"/>
    </xf>
    <xf numFmtId="0" fontId="1" fillId="0" borderId="74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6" borderId="18" xfId="0" applyFont="1" applyFill="1" applyBorder="1" applyAlignment="1">
      <alignment horizontal="center" wrapText="1"/>
    </xf>
    <xf numFmtId="0" fontId="1" fillId="6" borderId="75" xfId="0" applyFont="1" applyFill="1" applyBorder="1" applyAlignment="1">
      <alignment horizontal="center" wrapText="1"/>
    </xf>
    <xf numFmtId="0" fontId="1" fillId="0" borderId="70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8" borderId="76" xfId="0" applyFont="1" applyFill="1" applyBorder="1" applyAlignment="1">
      <alignment horizontal="center" wrapText="1"/>
    </xf>
    <xf numFmtId="0" fontId="1" fillId="8" borderId="29" xfId="0" applyFont="1" applyFill="1" applyBorder="1" applyAlignment="1">
      <alignment horizontal="center"/>
    </xf>
    <xf numFmtId="0" fontId="1" fillId="8" borderId="77" xfId="0" applyFon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76" xfId="0" applyFont="1" applyBorder="1" applyAlignment="1">
      <alignment horizontal="center" wrapText="1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78" xfId="0" applyFont="1" applyBorder="1" applyAlignment="1">
      <alignment horizontal="center"/>
    </xf>
    <xf numFmtId="0" fontId="1" fillId="0" borderId="76" xfId="0" applyFont="1" applyBorder="1" applyAlignment="1">
      <alignment horizontal="center"/>
    </xf>
    <xf numFmtId="0" fontId="1" fillId="0" borderId="79" xfId="0" applyFont="1" applyBorder="1" applyAlignment="1">
      <alignment horizontal="center"/>
    </xf>
    <xf numFmtId="0" fontId="1" fillId="0" borderId="77" xfId="0" applyFont="1" applyBorder="1" applyAlignment="1">
      <alignment horizont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4" xfId="48"/>
    <cellStyle name="normální 5" xfId="49"/>
    <cellStyle name="normální 6" xfId="50"/>
    <cellStyle name="normální 7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9"/>
  <sheetViews>
    <sheetView tabSelected="1" view="pageBreakPreview" zoomScaleSheetLayoutView="100" zoomScalePageLayoutView="0" workbookViewId="0" topLeftCell="A1">
      <pane xSplit="2" ySplit="4" topLeftCell="X1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F4" sqref="AF4"/>
    </sheetView>
  </sheetViews>
  <sheetFormatPr defaultColWidth="9.140625" defaultRowHeight="15"/>
  <cols>
    <col min="1" max="1" width="4.00390625" style="112" customWidth="1"/>
    <col min="2" max="2" width="38.28125" style="0" customWidth="1"/>
    <col min="3" max="3" width="23.7109375" style="0" hidden="1" customWidth="1"/>
    <col min="4" max="9" width="14.7109375" style="67" hidden="1" customWidth="1"/>
    <col min="10" max="14" width="14.7109375" style="0" hidden="1" customWidth="1"/>
    <col min="15" max="15" width="13.421875" style="0" hidden="1" customWidth="1"/>
    <col min="16" max="16" width="13.28125" style="0" hidden="1" customWidth="1"/>
    <col min="17" max="17" width="31.57421875" style="0" hidden="1" customWidth="1"/>
    <col min="18" max="18" width="13.28125" style="0" hidden="1" customWidth="1"/>
    <col min="19" max="19" width="13.421875" style="0" hidden="1" customWidth="1"/>
    <col min="20" max="20" width="12.7109375" style="0" hidden="1" customWidth="1"/>
    <col min="21" max="21" width="15.00390625" style="0" hidden="1" customWidth="1"/>
    <col min="22" max="22" width="14.28125" style="0" hidden="1" customWidth="1"/>
    <col min="23" max="23" width="12.7109375" style="0" hidden="1" customWidth="1"/>
    <col min="24" max="24" width="15.00390625" style="0" hidden="1" customWidth="1"/>
    <col min="25" max="25" width="14.28125" style="0" hidden="1" customWidth="1"/>
    <col min="26" max="26" width="12.7109375" style="0" hidden="1" customWidth="1"/>
    <col min="27" max="27" width="11.28125" style="0" hidden="1" customWidth="1"/>
    <col min="28" max="28" width="9.140625" style="0" hidden="1" customWidth="1"/>
    <col min="29" max="29" width="15.00390625" style="0" hidden="1" customWidth="1"/>
    <col min="30" max="30" width="14.28125" style="0" hidden="1" customWidth="1"/>
    <col min="31" max="31" width="12.7109375" style="0" hidden="1" customWidth="1"/>
    <col min="32" max="34" width="19.7109375" style="0" customWidth="1"/>
    <col min="35" max="35" width="15.00390625" style="0" hidden="1" customWidth="1"/>
    <col min="36" max="36" width="14.28125" style="0" hidden="1" customWidth="1"/>
    <col min="37" max="37" width="12.7109375" style="0" hidden="1" customWidth="1"/>
    <col min="38" max="38" width="15.00390625" style="0" hidden="1" customWidth="1"/>
    <col min="39" max="39" width="14.28125" style="0" hidden="1" customWidth="1"/>
    <col min="40" max="40" width="14.7109375" style="0" hidden="1" customWidth="1"/>
  </cols>
  <sheetData>
    <row r="1" spans="1:40" ht="16.5" thickBot="1">
      <c r="A1" s="116"/>
      <c r="B1" s="117" t="s">
        <v>118</v>
      </c>
      <c r="C1" s="118"/>
      <c r="D1" s="99"/>
      <c r="E1" s="99"/>
      <c r="F1" s="99"/>
      <c r="G1" s="99"/>
      <c r="H1" s="99"/>
      <c r="I1" s="99"/>
      <c r="J1" s="100"/>
      <c r="K1" s="100"/>
      <c r="L1" s="100"/>
      <c r="M1" s="100"/>
      <c r="N1" s="100"/>
      <c r="O1" s="101"/>
      <c r="R1" s="100"/>
      <c r="S1" s="100"/>
      <c r="T1" s="101"/>
      <c r="U1" s="100"/>
      <c r="V1" s="156"/>
      <c r="W1" s="100"/>
      <c r="X1" s="100"/>
      <c r="Y1" s="156"/>
      <c r="Z1" s="100"/>
      <c r="AC1" s="100"/>
      <c r="AD1" s="156"/>
      <c r="AE1" s="100"/>
      <c r="AF1" s="100"/>
      <c r="AG1" s="156"/>
      <c r="AH1" s="212" t="s">
        <v>117</v>
      </c>
      <c r="AI1" s="100"/>
      <c r="AJ1" s="156"/>
      <c r="AK1" s="100" t="s">
        <v>100</v>
      </c>
      <c r="AL1" s="100"/>
      <c r="AM1" s="156"/>
      <c r="AN1" s="100" t="s">
        <v>117</v>
      </c>
    </row>
    <row r="2" spans="1:40" ht="15.75" thickBot="1">
      <c r="A2" s="119"/>
      <c r="B2" s="82" t="s">
        <v>90</v>
      </c>
      <c r="C2" s="120"/>
      <c r="D2" s="224" t="s">
        <v>45</v>
      </c>
      <c r="E2" s="224"/>
      <c r="F2" s="224"/>
      <c r="G2" s="224"/>
      <c r="H2" s="224"/>
      <c r="I2" s="225"/>
      <c r="J2" s="213" t="s">
        <v>46</v>
      </c>
      <c r="K2" s="214"/>
      <c r="L2" s="214"/>
      <c r="M2" s="214"/>
      <c r="N2" s="214"/>
      <c r="O2" s="215"/>
      <c r="R2" s="221" t="s">
        <v>92</v>
      </c>
      <c r="S2" s="222"/>
      <c r="T2" s="223"/>
      <c r="U2" s="213" t="s">
        <v>101</v>
      </c>
      <c r="V2" s="214"/>
      <c r="W2" s="215"/>
      <c r="X2" s="213" t="s">
        <v>101</v>
      </c>
      <c r="Y2" s="214"/>
      <c r="Z2" s="215"/>
      <c r="AC2" s="213" t="s">
        <v>101</v>
      </c>
      <c r="AD2" s="214"/>
      <c r="AE2" s="215"/>
      <c r="AF2" s="213" t="s">
        <v>101</v>
      </c>
      <c r="AG2" s="214"/>
      <c r="AH2" s="215"/>
      <c r="AI2" s="213" t="s">
        <v>105</v>
      </c>
      <c r="AJ2" s="214"/>
      <c r="AK2" s="215"/>
      <c r="AL2" s="213" t="s">
        <v>105</v>
      </c>
      <c r="AM2" s="214"/>
      <c r="AN2" s="215"/>
    </row>
    <row r="3" spans="1:40" ht="30.75" customHeight="1" thickBot="1">
      <c r="A3" s="121"/>
      <c r="B3" s="122"/>
      <c r="C3" s="123"/>
      <c r="D3" s="231" t="s">
        <v>44</v>
      </c>
      <c r="E3" s="231"/>
      <c r="F3" s="232"/>
      <c r="G3" s="218" t="s">
        <v>36</v>
      </c>
      <c r="H3" s="219"/>
      <c r="I3" s="220"/>
      <c r="J3" s="226" t="s">
        <v>50</v>
      </c>
      <c r="K3" s="227"/>
      <c r="L3" s="228"/>
      <c r="M3" s="229" t="s">
        <v>49</v>
      </c>
      <c r="N3" s="230"/>
      <c r="O3" s="230"/>
      <c r="R3" s="233" t="s">
        <v>93</v>
      </c>
      <c r="S3" s="234"/>
      <c r="T3" s="234"/>
      <c r="U3" s="216" t="s">
        <v>104</v>
      </c>
      <c r="V3" s="217"/>
      <c r="W3" s="217"/>
      <c r="X3" s="216" t="s">
        <v>110</v>
      </c>
      <c r="Y3" s="217"/>
      <c r="Z3" s="217"/>
      <c r="AC3" s="216" t="s">
        <v>114</v>
      </c>
      <c r="AD3" s="217"/>
      <c r="AE3" s="217"/>
      <c r="AF3" s="216" t="s">
        <v>115</v>
      </c>
      <c r="AG3" s="217"/>
      <c r="AH3" s="217"/>
      <c r="AI3" s="216" t="s">
        <v>114</v>
      </c>
      <c r="AJ3" s="217"/>
      <c r="AK3" s="217"/>
      <c r="AL3" s="216" t="s">
        <v>115</v>
      </c>
      <c r="AM3" s="217"/>
      <c r="AN3" s="217"/>
    </row>
    <row r="4" spans="1:40" ht="60">
      <c r="A4" s="114" t="s">
        <v>14</v>
      </c>
      <c r="B4" s="115" t="s">
        <v>15</v>
      </c>
      <c r="C4" s="113" t="s">
        <v>87</v>
      </c>
      <c r="D4" s="68" t="s">
        <v>32</v>
      </c>
      <c r="E4" s="69" t="s">
        <v>33</v>
      </c>
      <c r="F4" s="70" t="s">
        <v>34</v>
      </c>
      <c r="G4" s="68" t="s">
        <v>35</v>
      </c>
      <c r="H4" s="69" t="s">
        <v>33</v>
      </c>
      <c r="I4" s="70" t="s">
        <v>34</v>
      </c>
      <c r="J4" s="17" t="s">
        <v>32</v>
      </c>
      <c r="K4" s="13" t="s">
        <v>33</v>
      </c>
      <c r="L4" s="16" t="s">
        <v>34</v>
      </c>
      <c r="M4" s="17" t="s">
        <v>35</v>
      </c>
      <c r="N4" s="13" t="s">
        <v>33</v>
      </c>
      <c r="O4" s="13" t="s">
        <v>34</v>
      </c>
      <c r="P4" s="32" t="s">
        <v>48</v>
      </c>
      <c r="Q4" s="13" t="s">
        <v>53</v>
      </c>
      <c r="R4" s="17" t="s">
        <v>35</v>
      </c>
      <c r="S4" s="13" t="s">
        <v>33</v>
      </c>
      <c r="T4" s="13" t="s">
        <v>34</v>
      </c>
      <c r="U4" s="17" t="s">
        <v>35</v>
      </c>
      <c r="V4" s="13" t="s">
        <v>33</v>
      </c>
      <c r="W4" s="13" t="s">
        <v>34</v>
      </c>
      <c r="X4" s="17" t="s">
        <v>35</v>
      </c>
      <c r="Y4" s="13" t="s">
        <v>33</v>
      </c>
      <c r="Z4" s="13" t="s">
        <v>34</v>
      </c>
      <c r="AC4" s="17" t="s">
        <v>35</v>
      </c>
      <c r="AD4" s="13" t="s">
        <v>33</v>
      </c>
      <c r="AE4" s="13" t="s">
        <v>34</v>
      </c>
      <c r="AF4" s="17" t="s">
        <v>119</v>
      </c>
      <c r="AG4" s="13" t="s">
        <v>33</v>
      </c>
      <c r="AH4" s="13" t="s">
        <v>34</v>
      </c>
      <c r="AI4" s="17" t="s">
        <v>35</v>
      </c>
      <c r="AJ4" s="13" t="s">
        <v>33</v>
      </c>
      <c r="AK4" s="13" t="s">
        <v>34</v>
      </c>
      <c r="AL4" s="17" t="s">
        <v>35</v>
      </c>
      <c r="AM4" s="13" t="s">
        <v>33</v>
      </c>
      <c r="AN4" s="13" t="s">
        <v>34</v>
      </c>
    </row>
    <row r="5" spans="1:40" ht="15">
      <c r="A5" s="107">
        <v>10</v>
      </c>
      <c r="B5" s="10" t="s">
        <v>0</v>
      </c>
      <c r="C5" s="25"/>
      <c r="D5" s="26"/>
      <c r="E5" s="10"/>
      <c r="F5" s="27"/>
      <c r="G5" s="25"/>
      <c r="H5" s="10"/>
      <c r="I5" s="24"/>
      <c r="J5" s="26"/>
      <c r="K5" s="10"/>
      <c r="L5" s="27"/>
      <c r="M5" s="25"/>
      <c r="N5" s="10"/>
      <c r="O5" s="10"/>
      <c r="P5" s="97"/>
      <c r="Q5" s="2"/>
      <c r="R5" s="25"/>
      <c r="S5" s="10"/>
      <c r="T5" s="10"/>
      <c r="U5" s="25"/>
      <c r="V5" s="25"/>
      <c r="W5" s="25"/>
      <c r="X5" s="25"/>
      <c r="Y5" s="25"/>
      <c r="Z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</row>
    <row r="6" spans="1:40" ht="39.75" customHeight="1">
      <c r="A6" s="107"/>
      <c r="B6" s="167" t="s">
        <v>38</v>
      </c>
      <c r="C6" s="168" t="s">
        <v>55</v>
      </c>
      <c r="D6" s="58">
        <v>1390000</v>
      </c>
      <c r="E6" s="59">
        <v>1390000</v>
      </c>
      <c r="F6" s="60">
        <f aca="true" t="shared" si="0" ref="F6:F42">D6-E6</f>
        <v>0</v>
      </c>
      <c r="G6" s="58">
        <v>104250</v>
      </c>
      <c r="H6" s="59">
        <v>104250</v>
      </c>
      <c r="I6" s="60">
        <f>G6-H6</f>
        <v>0</v>
      </c>
      <c r="J6" s="51">
        <v>894255</v>
      </c>
      <c r="K6" s="52">
        <v>894255</v>
      </c>
      <c r="L6" s="54">
        <f>J6-K6</f>
        <v>0</v>
      </c>
      <c r="M6" s="51">
        <v>599995</v>
      </c>
      <c r="N6" s="52">
        <v>599995</v>
      </c>
      <c r="O6" s="52">
        <f>M6-N6</f>
        <v>0</v>
      </c>
      <c r="P6" s="105"/>
      <c r="Q6" s="106"/>
      <c r="R6" s="51">
        <f>S6+T6</f>
        <v>599995</v>
      </c>
      <c r="S6" s="52">
        <v>599995</v>
      </c>
      <c r="T6" s="52">
        <v>0</v>
      </c>
      <c r="U6" s="96">
        <f>V6</f>
        <v>599995</v>
      </c>
      <c r="V6" s="96">
        <v>599995</v>
      </c>
      <c r="W6" s="96">
        <v>0</v>
      </c>
      <c r="X6" s="96">
        <f>Y6</f>
        <v>7900030.38</v>
      </c>
      <c r="Y6" s="96">
        <v>7900030.38</v>
      </c>
      <c r="Z6" s="96">
        <v>0</v>
      </c>
      <c r="AA6" s="112"/>
      <c r="AB6" s="112"/>
      <c r="AC6" s="96">
        <f>AD6+AE6</f>
        <v>7900030.38</v>
      </c>
      <c r="AD6" s="96">
        <v>7900030.38</v>
      </c>
      <c r="AE6" s="96">
        <v>0</v>
      </c>
      <c r="AF6" s="96">
        <f>AG6+AH6</f>
        <v>0</v>
      </c>
      <c r="AG6" s="96">
        <v>0</v>
      </c>
      <c r="AH6" s="96">
        <v>0</v>
      </c>
      <c r="AI6" s="96">
        <f>AJ6+AK6</f>
        <v>0</v>
      </c>
      <c r="AJ6" s="96">
        <f>AD6-Y6</f>
        <v>0</v>
      </c>
      <c r="AK6" s="96">
        <f>AE6-Z6</f>
        <v>0</v>
      </c>
      <c r="AL6" s="96">
        <f>AM6+AN6</f>
        <v>0</v>
      </c>
      <c r="AM6" s="96">
        <f>AG6-AB6</f>
        <v>0</v>
      </c>
      <c r="AN6" s="96">
        <f>AE6-Z6</f>
        <v>0</v>
      </c>
    </row>
    <row r="7" spans="1:40" ht="15" customHeight="1">
      <c r="A7" s="109"/>
      <c r="B7" s="8" t="s">
        <v>18</v>
      </c>
      <c r="C7" s="86"/>
      <c r="D7" s="42">
        <f aca="true" t="shared" si="1" ref="D7:O7">SUM(D6:D6)</f>
        <v>1390000</v>
      </c>
      <c r="E7" s="46">
        <f t="shared" si="1"/>
        <v>1390000</v>
      </c>
      <c r="F7" s="48">
        <f t="shared" si="1"/>
        <v>0</v>
      </c>
      <c r="G7" s="49">
        <f t="shared" si="1"/>
        <v>104250</v>
      </c>
      <c r="H7" s="46">
        <f t="shared" si="1"/>
        <v>104250</v>
      </c>
      <c r="I7" s="48">
        <f t="shared" si="1"/>
        <v>0</v>
      </c>
      <c r="J7" s="42">
        <f t="shared" si="1"/>
        <v>894255</v>
      </c>
      <c r="K7" s="46">
        <f t="shared" si="1"/>
        <v>894255</v>
      </c>
      <c r="L7" s="48">
        <f t="shared" si="1"/>
        <v>0</v>
      </c>
      <c r="M7" s="49">
        <f t="shared" si="1"/>
        <v>599995</v>
      </c>
      <c r="N7" s="46">
        <f t="shared" si="1"/>
        <v>599995</v>
      </c>
      <c r="O7" s="46">
        <f t="shared" si="1"/>
        <v>0</v>
      </c>
      <c r="P7" s="97"/>
      <c r="Q7" s="2"/>
      <c r="R7" s="49">
        <f aca="true" t="shared" si="2" ref="R7:AK7">SUM(R6:R6)</f>
        <v>599995</v>
      </c>
      <c r="S7" s="46">
        <f t="shared" si="2"/>
        <v>599995</v>
      </c>
      <c r="T7" s="46">
        <f t="shared" si="2"/>
        <v>0</v>
      </c>
      <c r="U7" s="46">
        <f t="shared" si="2"/>
        <v>599995</v>
      </c>
      <c r="V7" s="46">
        <f t="shared" si="2"/>
        <v>599995</v>
      </c>
      <c r="W7" s="46">
        <f t="shared" si="2"/>
        <v>0</v>
      </c>
      <c r="X7" s="46">
        <f t="shared" si="2"/>
        <v>7900030.38</v>
      </c>
      <c r="Y7" s="46">
        <f t="shared" si="2"/>
        <v>7900030.38</v>
      </c>
      <c r="Z7" s="46">
        <f t="shared" si="2"/>
        <v>0</v>
      </c>
      <c r="AA7" s="46">
        <f t="shared" si="2"/>
        <v>0</v>
      </c>
      <c r="AB7" s="46">
        <f t="shared" si="2"/>
        <v>0</v>
      </c>
      <c r="AC7" s="46">
        <f t="shared" si="2"/>
        <v>7900030.38</v>
      </c>
      <c r="AD7" s="46">
        <f t="shared" si="2"/>
        <v>7900030.38</v>
      </c>
      <c r="AE7" s="46">
        <f t="shared" si="2"/>
        <v>0</v>
      </c>
      <c r="AF7" s="46">
        <f>SUM(AF6:AF6)</f>
        <v>0</v>
      </c>
      <c r="AG7" s="46">
        <f>SUM(AG6:AG6)</f>
        <v>0</v>
      </c>
      <c r="AH7" s="46">
        <f>SUM(AH6:AH6)</f>
        <v>0</v>
      </c>
      <c r="AI7" s="46">
        <f t="shared" si="2"/>
        <v>0</v>
      </c>
      <c r="AJ7" s="46">
        <f t="shared" si="2"/>
        <v>0</v>
      </c>
      <c r="AK7" s="46">
        <f t="shared" si="2"/>
        <v>0</v>
      </c>
      <c r="AL7" s="46">
        <f>SUM(AL6:AL6)</f>
        <v>0</v>
      </c>
      <c r="AM7" s="46">
        <f>SUM(AM6:AM6)</f>
        <v>0</v>
      </c>
      <c r="AN7" s="46">
        <f>SUM(AN6:AN6)</f>
        <v>0</v>
      </c>
    </row>
    <row r="8" spans="1:40" ht="15" customHeight="1">
      <c r="A8" s="107">
        <v>2</v>
      </c>
      <c r="B8" s="11" t="s">
        <v>1</v>
      </c>
      <c r="C8" s="20"/>
      <c r="D8" s="30"/>
      <c r="E8" s="12"/>
      <c r="F8" s="31"/>
      <c r="G8" s="29"/>
      <c r="H8" s="12"/>
      <c r="I8" s="28"/>
      <c r="J8" s="20"/>
      <c r="K8" s="11"/>
      <c r="L8" s="22"/>
      <c r="M8" s="23"/>
      <c r="N8" s="11"/>
      <c r="O8" s="11"/>
      <c r="P8" s="97"/>
      <c r="Q8" s="2"/>
      <c r="R8" s="23"/>
      <c r="S8" s="11"/>
      <c r="T8" s="11"/>
      <c r="U8" s="20"/>
      <c r="V8" s="20"/>
      <c r="W8" s="20"/>
      <c r="X8" s="20"/>
      <c r="Y8" s="20"/>
      <c r="Z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</row>
    <row r="9" spans="1:40" ht="28.5" customHeight="1">
      <c r="A9" s="107" t="s">
        <v>90</v>
      </c>
      <c r="B9" s="169" t="s">
        <v>2</v>
      </c>
      <c r="C9" s="170" t="s">
        <v>56</v>
      </c>
      <c r="D9" s="51">
        <v>351000</v>
      </c>
      <c r="E9" s="52">
        <v>351000</v>
      </c>
      <c r="F9" s="54">
        <f t="shared" si="0"/>
        <v>0</v>
      </c>
      <c r="G9" s="51">
        <v>5649000</v>
      </c>
      <c r="H9" s="52">
        <v>0</v>
      </c>
      <c r="I9" s="60">
        <f>G9-H9</f>
        <v>5649000</v>
      </c>
      <c r="J9" s="51">
        <v>0</v>
      </c>
      <c r="K9" s="52">
        <v>0</v>
      </c>
      <c r="L9" s="54">
        <v>0</v>
      </c>
      <c r="M9" s="51">
        <v>6000000</v>
      </c>
      <c r="N9" s="52">
        <v>0</v>
      </c>
      <c r="O9" s="52">
        <f>M9-N9</f>
        <v>6000000</v>
      </c>
      <c r="P9" s="105"/>
      <c r="Q9" s="106"/>
      <c r="R9" s="51">
        <f>S9+T9</f>
        <v>6000000</v>
      </c>
      <c r="S9" s="52">
        <v>0</v>
      </c>
      <c r="T9" s="52">
        <v>6000000</v>
      </c>
      <c r="U9" s="96">
        <f>V9+W9</f>
        <v>475200</v>
      </c>
      <c r="V9" s="96">
        <v>475200</v>
      </c>
      <c r="W9" s="96">
        <v>0</v>
      </c>
      <c r="X9" s="96">
        <f>Y9+Z9</f>
        <v>475200</v>
      </c>
      <c r="Y9" s="96">
        <v>475200</v>
      </c>
      <c r="Z9" s="96">
        <v>0</v>
      </c>
      <c r="AA9" s="112"/>
      <c r="AB9" s="112"/>
      <c r="AC9" s="96">
        <f>AD9+AE9</f>
        <v>475200</v>
      </c>
      <c r="AD9" s="96">
        <v>475200</v>
      </c>
      <c r="AE9" s="96">
        <v>0</v>
      </c>
      <c r="AF9" s="96">
        <f>AG9+AH9</f>
        <v>0</v>
      </c>
      <c r="AG9" s="96">
        <v>0</v>
      </c>
      <c r="AH9" s="96">
        <v>0</v>
      </c>
      <c r="AI9" s="96">
        <f>AK9+AJ9</f>
        <v>0</v>
      </c>
      <c r="AJ9" s="96">
        <f>Y9-V9</f>
        <v>0</v>
      </c>
      <c r="AK9" s="96">
        <f>Z9-W9</f>
        <v>0</v>
      </c>
      <c r="AL9" s="96">
        <f>AM9+AN9</f>
        <v>0</v>
      </c>
      <c r="AM9" s="96">
        <f>AG9-AB9</f>
        <v>0</v>
      </c>
      <c r="AN9" s="96">
        <f>AE9-Z9</f>
        <v>0</v>
      </c>
    </row>
    <row r="10" spans="1:40" ht="36.75" customHeight="1">
      <c r="A10" s="107"/>
      <c r="B10" s="169" t="s">
        <v>107</v>
      </c>
      <c r="C10" s="170" t="s">
        <v>56</v>
      </c>
      <c r="D10" s="51"/>
      <c r="E10" s="52"/>
      <c r="F10" s="54"/>
      <c r="G10" s="96"/>
      <c r="H10" s="52"/>
      <c r="I10" s="60"/>
      <c r="J10" s="51"/>
      <c r="K10" s="52"/>
      <c r="L10" s="54"/>
      <c r="M10" s="96"/>
      <c r="N10" s="52"/>
      <c r="O10" s="52"/>
      <c r="P10" s="105"/>
      <c r="Q10" s="106"/>
      <c r="R10" s="96"/>
      <c r="S10" s="52">
        <v>0</v>
      </c>
      <c r="T10" s="52">
        <v>0</v>
      </c>
      <c r="U10" s="96">
        <f>V10+W10</f>
        <v>2500361</v>
      </c>
      <c r="V10" s="96">
        <v>0</v>
      </c>
      <c r="W10" s="96">
        <v>2500361</v>
      </c>
      <c r="X10" s="96">
        <f>Y10+Z10</f>
        <v>2500361</v>
      </c>
      <c r="Y10" s="96">
        <v>0</v>
      </c>
      <c r="Z10" s="96">
        <v>2500361</v>
      </c>
      <c r="AA10" s="112"/>
      <c r="AB10" s="112"/>
      <c r="AC10" s="96">
        <f>AD10+AE10</f>
        <v>2500361</v>
      </c>
      <c r="AD10" s="96">
        <v>0</v>
      </c>
      <c r="AE10" s="96">
        <v>2500361</v>
      </c>
      <c r="AF10" s="96">
        <f>AG10+AH10</f>
        <v>0</v>
      </c>
      <c r="AG10" s="96">
        <v>0</v>
      </c>
      <c r="AH10" s="96">
        <v>0</v>
      </c>
      <c r="AI10" s="96">
        <f>AK10+AJ10</f>
        <v>0</v>
      </c>
      <c r="AJ10" s="96">
        <f>Y10-V10</f>
        <v>0</v>
      </c>
      <c r="AK10" s="96">
        <f>Z10-W10</f>
        <v>0</v>
      </c>
      <c r="AL10" s="96">
        <f>AM10+AN10</f>
        <v>0</v>
      </c>
      <c r="AM10" s="96">
        <f>AG10-AB10</f>
        <v>0</v>
      </c>
      <c r="AN10" s="96">
        <f>AE10-Z10</f>
        <v>0</v>
      </c>
    </row>
    <row r="11" spans="1:40" ht="15" customHeight="1">
      <c r="A11" s="109"/>
      <c r="B11" s="8" t="s">
        <v>19</v>
      </c>
      <c r="C11" s="86"/>
      <c r="D11" s="42">
        <f aca="true" t="shared" si="3" ref="D11:O11">SUM(D9:D9)</f>
        <v>351000</v>
      </c>
      <c r="E11" s="46">
        <f t="shared" si="3"/>
        <v>351000</v>
      </c>
      <c r="F11" s="48">
        <f t="shared" si="3"/>
        <v>0</v>
      </c>
      <c r="G11" s="49">
        <f t="shared" si="3"/>
        <v>5649000</v>
      </c>
      <c r="H11" s="46">
        <f t="shared" si="3"/>
        <v>0</v>
      </c>
      <c r="I11" s="48">
        <f t="shared" si="3"/>
        <v>5649000</v>
      </c>
      <c r="J11" s="42">
        <f t="shared" si="3"/>
        <v>0</v>
      </c>
      <c r="K11" s="46">
        <f t="shared" si="3"/>
        <v>0</v>
      </c>
      <c r="L11" s="48">
        <f t="shared" si="3"/>
        <v>0</v>
      </c>
      <c r="M11" s="49">
        <f t="shared" si="3"/>
        <v>6000000</v>
      </c>
      <c r="N11" s="46">
        <f t="shared" si="3"/>
        <v>0</v>
      </c>
      <c r="O11" s="46">
        <f t="shared" si="3"/>
        <v>6000000</v>
      </c>
      <c r="P11" s="97"/>
      <c r="Q11" s="2"/>
      <c r="R11" s="49">
        <f>SUM(R9:R9)</f>
        <v>6000000</v>
      </c>
      <c r="S11" s="46">
        <f>SUM(S9:S9)</f>
        <v>0</v>
      </c>
      <c r="T11" s="46">
        <f>SUM(T9:T9)</f>
        <v>6000000</v>
      </c>
      <c r="U11" s="46">
        <f aca="true" t="shared" si="4" ref="U11:Z11">SUM(U9:U10)</f>
        <v>2975561</v>
      </c>
      <c r="V11" s="46">
        <f t="shared" si="4"/>
        <v>475200</v>
      </c>
      <c r="W11" s="46">
        <f t="shared" si="4"/>
        <v>2500361</v>
      </c>
      <c r="X11" s="46">
        <f t="shared" si="4"/>
        <v>2975561</v>
      </c>
      <c r="Y11" s="46">
        <f t="shared" si="4"/>
        <v>475200</v>
      </c>
      <c r="Z11" s="46">
        <f t="shared" si="4"/>
        <v>2500361</v>
      </c>
      <c r="AC11" s="46">
        <f aca="true" t="shared" si="5" ref="AC11:AK11">SUM(AC9:AC10)</f>
        <v>2975561</v>
      </c>
      <c r="AD11" s="46">
        <f t="shared" si="5"/>
        <v>475200</v>
      </c>
      <c r="AE11" s="46">
        <f t="shared" si="5"/>
        <v>2500361</v>
      </c>
      <c r="AF11" s="46">
        <f>SUM(AF9:AF10)</f>
        <v>0</v>
      </c>
      <c r="AG11" s="46">
        <f>SUM(AG9:AG10)</f>
        <v>0</v>
      </c>
      <c r="AH11" s="46">
        <f>SUM(AH9:AH10)</f>
        <v>0</v>
      </c>
      <c r="AI11" s="46">
        <f t="shared" si="5"/>
        <v>0</v>
      </c>
      <c r="AJ11" s="46">
        <f t="shared" si="5"/>
        <v>0</v>
      </c>
      <c r="AK11" s="46">
        <f t="shared" si="5"/>
        <v>0</v>
      </c>
      <c r="AL11" s="46">
        <f>SUM(AL9:AL10)</f>
        <v>0</v>
      </c>
      <c r="AM11" s="46">
        <f>SUM(AM9:AM10)</f>
        <v>0</v>
      </c>
      <c r="AN11" s="46">
        <f>SUM(AN9:AN10)</f>
        <v>0</v>
      </c>
    </row>
    <row r="12" spans="1:40" ht="27" customHeight="1">
      <c r="A12" s="107"/>
      <c r="B12" s="11" t="s">
        <v>3</v>
      </c>
      <c r="C12" s="20"/>
      <c r="D12" s="30"/>
      <c r="E12" s="12"/>
      <c r="F12" s="31"/>
      <c r="G12" s="29"/>
      <c r="H12" s="12"/>
      <c r="I12" s="28"/>
      <c r="J12" s="23"/>
      <c r="K12" s="11"/>
      <c r="L12" s="21"/>
      <c r="M12" s="20"/>
      <c r="N12" s="11"/>
      <c r="O12" s="11"/>
      <c r="P12" s="97"/>
      <c r="Q12" s="2"/>
      <c r="R12" s="20"/>
      <c r="S12" s="11"/>
      <c r="T12" s="11"/>
      <c r="U12" s="20"/>
      <c r="V12" s="20"/>
      <c r="W12" s="20"/>
      <c r="X12" s="20"/>
      <c r="Y12" s="20"/>
      <c r="Z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</row>
    <row r="13" spans="1:40" ht="35.25" customHeight="1">
      <c r="A13" s="107">
        <v>11</v>
      </c>
      <c r="B13" s="171" t="s">
        <v>6</v>
      </c>
      <c r="C13" s="172" t="s">
        <v>56</v>
      </c>
      <c r="D13" s="51">
        <v>2000000</v>
      </c>
      <c r="E13" s="52"/>
      <c r="F13" s="54">
        <f t="shared" si="0"/>
        <v>2000000</v>
      </c>
      <c r="G13" s="51">
        <v>0</v>
      </c>
      <c r="H13" s="52">
        <v>0</v>
      </c>
      <c r="I13" s="54">
        <f>G13-H13</f>
        <v>0</v>
      </c>
      <c r="J13" s="51">
        <v>110160</v>
      </c>
      <c r="K13" s="52"/>
      <c r="L13" s="54">
        <f>J13-K13</f>
        <v>110160</v>
      </c>
      <c r="M13" s="51">
        <v>1889840</v>
      </c>
      <c r="N13" s="52">
        <v>0</v>
      </c>
      <c r="O13" s="52">
        <f>M13-N13</f>
        <v>1889840</v>
      </c>
      <c r="P13" s="105"/>
      <c r="Q13" s="106"/>
      <c r="R13" s="51">
        <f>S13+T13</f>
        <v>1889840</v>
      </c>
      <c r="S13" s="52">
        <v>0</v>
      </c>
      <c r="T13" s="52">
        <v>1889840</v>
      </c>
      <c r="U13" s="96">
        <f>V13+W13</f>
        <v>1789840</v>
      </c>
      <c r="V13" s="96">
        <v>0</v>
      </c>
      <c r="W13" s="96">
        <f>T13-100000</f>
        <v>1789840</v>
      </c>
      <c r="X13" s="96">
        <f>Y13+Z13</f>
        <v>1689840</v>
      </c>
      <c r="Y13" s="96">
        <v>0</v>
      </c>
      <c r="Z13" s="96">
        <v>1689840</v>
      </c>
      <c r="AA13" s="112"/>
      <c r="AB13" s="112"/>
      <c r="AC13" s="96">
        <f>AD13+AE13</f>
        <v>1689840</v>
      </c>
      <c r="AD13" s="96">
        <v>0</v>
      </c>
      <c r="AE13" s="96">
        <v>1689840</v>
      </c>
      <c r="AF13" s="96">
        <f>AG13+AH13</f>
        <v>0</v>
      </c>
      <c r="AG13" s="96">
        <v>0</v>
      </c>
      <c r="AH13" s="96">
        <v>0</v>
      </c>
      <c r="AI13" s="96">
        <f>AJ13+AK13</f>
        <v>0</v>
      </c>
      <c r="AJ13" s="96">
        <f>AD13-Y13</f>
        <v>0</v>
      </c>
      <c r="AK13" s="96">
        <f>AE13-Z13</f>
        <v>0</v>
      </c>
      <c r="AL13" s="96">
        <f>AM13+AN13</f>
        <v>0</v>
      </c>
      <c r="AM13" s="96">
        <f>AG13-AB13</f>
        <v>0</v>
      </c>
      <c r="AN13" s="96">
        <f>AE13-Z13</f>
        <v>0</v>
      </c>
    </row>
    <row r="14" spans="1:40" ht="13.5" customHeight="1">
      <c r="A14" s="109"/>
      <c r="B14" s="8" t="s">
        <v>24</v>
      </c>
      <c r="C14" s="86"/>
      <c r="D14" s="42">
        <f aca="true" t="shared" si="6" ref="D14:I14">SUM(D13)</f>
        <v>2000000</v>
      </c>
      <c r="E14" s="46">
        <f t="shared" si="6"/>
        <v>0</v>
      </c>
      <c r="F14" s="48">
        <f t="shared" si="6"/>
        <v>2000000</v>
      </c>
      <c r="G14" s="49">
        <f t="shared" si="6"/>
        <v>0</v>
      </c>
      <c r="H14" s="46">
        <f t="shared" si="6"/>
        <v>0</v>
      </c>
      <c r="I14" s="48">
        <f t="shared" si="6"/>
        <v>0</v>
      </c>
      <c r="J14" s="42">
        <f aca="true" t="shared" si="7" ref="J14:O14">SUM(J13)</f>
        <v>110160</v>
      </c>
      <c r="K14" s="46">
        <f t="shared" si="7"/>
        <v>0</v>
      </c>
      <c r="L14" s="48">
        <f t="shared" si="7"/>
        <v>110160</v>
      </c>
      <c r="M14" s="49">
        <f t="shared" si="7"/>
        <v>1889840</v>
      </c>
      <c r="N14" s="46">
        <f t="shared" si="7"/>
        <v>0</v>
      </c>
      <c r="O14" s="46">
        <f t="shared" si="7"/>
        <v>1889840</v>
      </c>
      <c r="P14" s="97"/>
      <c r="Q14" s="2"/>
      <c r="R14" s="49">
        <f aca="true" t="shared" si="8" ref="R14:W14">SUM(R13)</f>
        <v>1889840</v>
      </c>
      <c r="S14" s="46">
        <f t="shared" si="8"/>
        <v>0</v>
      </c>
      <c r="T14" s="46">
        <f t="shared" si="8"/>
        <v>1889840</v>
      </c>
      <c r="U14" s="46">
        <f t="shared" si="8"/>
        <v>1789840</v>
      </c>
      <c r="V14" s="46">
        <f t="shared" si="8"/>
        <v>0</v>
      </c>
      <c r="W14" s="46">
        <f t="shared" si="8"/>
        <v>1789840</v>
      </c>
      <c r="X14" s="46">
        <f>SUM(X13)</f>
        <v>1689840</v>
      </c>
      <c r="Y14" s="46">
        <f>SUM(Y13)</f>
        <v>0</v>
      </c>
      <c r="Z14" s="46">
        <f>SUM(Z13)</f>
        <v>1689840</v>
      </c>
      <c r="AC14" s="46">
        <f aca="true" t="shared" si="9" ref="AC14:AK14">SUM(AC13)</f>
        <v>1689840</v>
      </c>
      <c r="AD14" s="46">
        <f t="shared" si="9"/>
        <v>0</v>
      </c>
      <c r="AE14" s="46">
        <f t="shared" si="9"/>
        <v>1689840</v>
      </c>
      <c r="AF14" s="46">
        <f>SUM(AF13)</f>
        <v>0</v>
      </c>
      <c r="AG14" s="46">
        <f>SUM(AG13)</f>
        <v>0</v>
      </c>
      <c r="AH14" s="46">
        <f>SUM(AH13)</f>
        <v>0</v>
      </c>
      <c r="AI14" s="46">
        <f t="shared" si="9"/>
        <v>0</v>
      </c>
      <c r="AJ14" s="46">
        <f t="shared" si="9"/>
        <v>0</v>
      </c>
      <c r="AK14" s="46">
        <f t="shared" si="9"/>
        <v>0</v>
      </c>
      <c r="AL14" s="46">
        <f>SUM(AL13)</f>
        <v>0</v>
      </c>
      <c r="AM14" s="46">
        <f>SUM(AM13)</f>
        <v>0</v>
      </c>
      <c r="AN14" s="46">
        <f>SUM(AN13)</f>
        <v>0</v>
      </c>
    </row>
    <row r="15" spans="1:40" ht="28.5" customHeight="1">
      <c r="A15" s="107">
        <v>16</v>
      </c>
      <c r="B15" s="169" t="s">
        <v>4</v>
      </c>
      <c r="C15" s="170" t="s">
        <v>57</v>
      </c>
      <c r="D15" s="58">
        <v>2040000</v>
      </c>
      <c r="E15" s="59">
        <v>2040000</v>
      </c>
      <c r="F15" s="60">
        <f t="shared" si="0"/>
        <v>0</v>
      </c>
      <c r="G15" s="58">
        <v>1335000</v>
      </c>
      <c r="H15" s="59">
        <f>G15</f>
        <v>1335000</v>
      </c>
      <c r="I15" s="60">
        <f>G15-H15</f>
        <v>0</v>
      </c>
      <c r="J15" s="51">
        <v>0</v>
      </c>
      <c r="K15" s="52">
        <v>0</v>
      </c>
      <c r="L15" s="54">
        <f>J15-K15</f>
        <v>0</v>
      </c>
      <c r="M15" s="51">
        <v>3375000</v>
      </c>
      <c r="N15" s="52">
        <f>M15</f>
        <v>3375000</v>
      </c>
      <c r="O15" s="52">
        <f>M15-N15</f>
        <v>0</v>
      </c>
      <c r="P15" s="105"/>
      <c r="Q15" s="106"/>
      <c r="R15" s="51">
        <f>S15+T15</f>
        <v>3375000</v>
      </c>
      <c r="S15" s="52">
        <v>3375000</v>
      </c>
      <c r="T15" s="52">
        <v>0</v>
      </c>
      <c r="U15" s="96">
        <f>V15+W15</f>
        <v>3375000</v>
      </c>
      <c r="V15" s="96">
        <v>3375000</v>
      </c>
      <c r="W15" s="96">
        <v>0</v>
      </c>
      <c r="X15" s="96">
        <f>Y15+Z15</f>
        <v>150000</v>
      </c>
      <c r="Y15" s="96">
        <v>150000</v>
      </c>
      <c r="Z15" s="96">
        <v>0</v>
      </c>
      <c r="AA15" s="112"/>
      <c r="AB15" s="112"/>
      <c r="AC15" s="96">
        <f>AD15+AE15</f>
        <v>97620</v>
      </c>
      <c r="AD15" s="96">
        <v>90000</v>
      </c>
      <c r="AE15" s="96">
        <v>7620</v>
      </c>
      <c r="AF15" s="96">
        <f>AG15+AH15</f>
        <v>52380</v>
      </c>
      <c r="AG15" s="96">
        <v>52380</v>
      </c>
      <c r="AH15" s="96">
        <v>0</v>
      </c>
      <c r="AI15" s="96">
        <f>AJ15+AK15</f>
        <v>-52380</v>
      </c>
      <c r="AJ15" s="96">
        <f aca="true" t="shared" si="10" ref="AJ15:AK17">AD15-Y15</f>
        <v>-60000</v>
      </c>
      <c r="AK15" s="96">
        <f t="shared" si="10"/>
        <v>7620</v>
      </c>
      <c r="AL15" s="96">
        <f>AM15+AN15</f>
        <v>52380</v>
      </c>
      <c r="AM15" s="96">
        <f>AG15-AB15</f>
        <v>52380</v>
      </c>
      <c r="AN15" s="96">
        <v>0</v>
      </c>
    </row>
    <row r="16" spans="1:40" ht="39" customHeight="1">
      <c r="A16" s="107">
        <v>16</v>
      </c>
      <c r="B16" s="171" t="s">
        <v>68</v>
      </c>
      <c r="C16" s="65" t="s">
        <v>59</v>
      </c>
      <c r="D16" s="161">
        <v>2333374</v>
      </c>
      <c r="E16" s="59">
        <v>1738900</v>
      </c>
      <c r="F16" s="60">
        <f t="shared" si="0"/>
        <v>594474</v>
      </c>
      <c r="G16" s="58">
        <v>2913186</v>
      </c>
      <c r="H16" s="59">
        <v>2864936</v>
      </c>
      <c r="I16" s="60">
        <f>G16-H16</f>
        <v>48250</v>
      </c>
      <c r="J16" s="51">
        <v>0</v>
      </c>
      <c r="K16" s="52">
        <v>0</v>
      </c>
      <c r="L16" s="54">
        <v>0</v>
      </c>
      <c r="M16" s="51">
        <v>5246560</v>
      </c>
      <c r="N16" s="52">
        <v>4603836</v>
      </c>
      <c r="O16" s="52">
        <v>642724</v>
      </c>
      <c r="P16" s="105"/>
      <c r="Q16" s="106"/>
      <c r="R16" s="51">
        <f>S16+T16</f>
        <v>5246560</v>
      </c>
      <c r="S16" s="52">
        <v>4603836</v>
      </c>
      <c r="T16" s="52">
        <v>642724</v>
      </c>
      <c r="U16" s="96">
        <f>V16+W16</f>
        <v>5246560</v>
      </c>
      <c r="V16" s="96">
        <v>4603836</v>
      </c>
      <c r="W16" s="96">
        <v>642724</v>
      </c>
      <c r="X16" s="96">
        <f>Y16+Z16</f>
        <v>5211203.62</v>
      </c>
      <c r="Y16" s="96">
        <v>4649322.42</v>
      </c>
      <c r="Z16" s="96">
        <v>561881.2</v>
      </c>
      <c r="AA16" s="112"/>
      <c r="AB16" s="112"/>
      <c r="AC16" s="96">
        <f>AD16+AE16</f>
        <v>5211203.62</v>
      </c>
      <c r="AD16" s="96">
        <v>4648322.8</v>
      </c>
      <c r="AE16" s="96">
        <v>562880.82</v>
      </c>
      <c r="AF16" s="96">
        <f>AG16+AH16</f>
        <v>0</v>
      </c>
      <c r="AG16" s="96">
        <v>0</v>
      </c>
      <c r="AH16" s="96">
        <v>0</v>
      </c>
      <c r="AI16" s="96">
        <f>AJ16+AK16</f>
        <v>-1.1641532182693481E-10</v>
      </c>
      <c r="AJ16" s="96">
        <f t="shared" si="10"/>
        <v>-999.6200000001118</v>
      </c>
      <c r="AK16" s="96">
        <f t="shared" si="10"/>
        <v>999.6199999999953</v>
      </c>
      <c r="AL16" s="96">
        <f>AM16+AN16</f>
        <v>0</v>
      </c>
      <c r="AM16" s="96">
        <f>AG16-AB16</f>
        <v>0</v>
      </c>
      <c r="AN16" s="96">
        <v>0</v>
      </c>
    </row>
    <row r="17" spans="1:40" ht="28.5" customHeight="1" hidden="1">
      <c r="A17" s="107" t="s">
        <v>90</v>
      </c>
      <c r="B17" s="171" t="s">
        <v>103</v>
      </c>
      <c r="C17" s="65" t="s">
        <v>56</v>
      </c>
      <c r="D17" s="161"/>
      <c r="E17" s="59"/>
      <c r="F17" s="60"/>
      <c r="G17" s="161"/>
      <c r="H17" s="59"/>
      <c r="I17" s="60"/>
      <c r="J17" s="51"/>
      <c r="K17" s="52"/>
      <c r="L17" s="54"/>
      <c r="M17" s="96"/>
      <c r="N17" s="52"/>
      <c r="O17" s="52"/>
      <c r="P17" s="105"/>
      <c r="Q17" s="106"/>
      <c r="R17" s="96">
        <v>0</v>
      </c>
      <c r="S17" s="52">
        <v>0</v>
      </c>
      <c r="T17" s="52">
        <v>0</v>
      </c>
      <c r="U17" s="96">
        <f>V17+W17</f>
        <v>0</v>
      </c>
      <c r="V17" s="96">
        <v>0</v>
      </c>
      <c r="W17" s="96">
        <v>0</v>
      </c>
      <c r="X17" s="96">
        <f>Y17+Z17</f>
        <v>0</v>
      </c>
      <c r="Y17" s="96">
        <v>0</v>
      </c>
      <c r="Z17" s="96">
        <v>0</v>
      </c>
      <c r="AA17" s="112"/>
      <c r="AB17" s="112"/>
      <c r="AC17" s="96">
        <f>AD17+AE17</f>
        <v>0</v>
      </c>
      <c r="AD17" s="96">
        <v>0</v>
      </c>
      <c r="AE17" s="96">
        <v>0</v>
      </c>
      <c r="AF17" s="96">
        <f>AG17+AH17</f>
        <v>0</v>
      </c>
      <c r="AG17" s="96">
        <v>0</v>
      </c>
      <c r="AH17" s="96">
        <v>0</v>
      </c>
      <c r="AI17" s="96">
        <f>AJ17+AK17</f>
        <v>0</v>
      </c>
      <c r="AJ17" s="96">
        <f t="shared" si="10"/>
        <v>0</v>
      </c>
      <c r="AK17" s="96">
        <f t="shared" si="10"/>
        <v>0</v>
      </c>
      <c r="AL17" s="96">
        <f>AM17+AN17</f>
        <v>0</v>
      </c>
      <c r="AM17" s="96">
        <f>AG17-AB17</f>
        <v>0</v>
      </c>
      <c r="AN17" s="96">
        <f>AH17-AC17</f>
        <v>0</v>
      </c>
    </row>
    <row r="18" spans="1:40" s="39" customFormat="1" ht="15" customHeight="1">
      <c r="A18" s="110"/>
      <c r="B18" s="40" t="s">
        <v>16</v>
      </c>
      <c r="C18" s="87"/>
      <c r="D18" s="55">
        <f aca="true" t="shared" si="11" ref="D18:O18">SUM(D15:D16)</f>
        <v>4373374</v>
      </c>
      <c r="E18" s="53">
        <f t="shared" si="11"/>
        <v>3778900</v>
      </c>
      <c r="F18" s="56">
        <f t="shared" si="11"/>
        <v>594474</v>
      </c>
      <c r="G18" s="57">
        <f t="shared" si="11"/>
        <v>4248186</v>
      </c>
      <c r="H18" s="53">
        <f t="shared" si="11"/>
        <v>4199936</v>
      </c>
      <c r="I18" s="56">
        <f t="shared" si="11"/>
        <v>48250</v>
      </c>
      <c r="J18" s="55">
        <f t="shared" si="11"/>
        <v>0</v>
      </c>
      <c r="K18" s="53">
        <f t="shared" si="11"/>
        <v>0</v>
      </c>
      <c r="L18" s="56">
        <f t="shared" si="11"/>
        <v>0</v>
      </c>
      <c r="M18" s="57">
        <f t="shared" si="11"/>
        <v>8621560</v>
      </c>
      <c r="N18" s="53">
        <f t="shared" si="11"/>
        <v>7978836</v>
      </c>
      <c r="O18" s="53">
        <f t="shared" si="11"/>
        <v>642724</v>
      </c>
      <c r="P18" s="98"/>
      <c r="Q18" s="85"/>
      <c r="R18" s="57">
        <f>SUM(R15:R16)</f>
        <v>8621560</v>
      </c>
      <c r="S18" s="53">
        <f>SUM(S15:S17)</f>
        <v>7978836</v>
      </c>
      <c r="T18" s="53">
        <f>SUM(T15:T17)</f>
        <v>642724</v>
      </c>
      <c r="U18" s="53">
        <f>SUM(U15:U17)</f>
        <v>8621560</v>
      </c>
      <c r="V18" s="53">
        <f>SUM(V15:V17)</f>
        <v>7978836</v>
      </c>
      <c r="W18" s="53">
        <f>SUM(W15:W16)</f>
        <v>642724</v>
      </c>
      <c r="X18" s="53">
        <f>SUM(X15:X17)</f>
        <v>5361203.62</v>
      </c>
      <c r="Y18" s="53">
        <f>SUM(Y15:Y17)</f>
        <v>4799322.42</v>
      </c>
      <c r="Z18" s="53">
        <f>SUM(Z15:Z16)</f>
        <v>561881.2</v>
      </c>
      <c r="AC18" s="53">
        <f>SUM(AC15:AC17)</f>
        <v>5308823.62</v>
      </c>
      <c r="AD18" s="53">
        <f>SUM(AD15:AD17)</f>
        <v>4738322.8</v>
      </c>
      <c r="AE18" s="53">
        <f>SUM(AE15:AE16)</f>
        <v>570500.82</v>
      </c>
      <c r="AF18" s="53">
        <f>SUM(AF15:AF17)</f>
        <v>52380</v>
      </c>
      <c r="AG18" s="53">
        <f>SUM(AG15:AG17)</f>
        <v>52380</v>
      </c>
      <c r="AH18" s="53">
        <f>SUM(AH15:AH16)</f>
        <v>0</v>
      </c>
      <c r="AI18" s="53">
        <f aca="true" t="shared" si="12" ref="AI18:AN18">SUM(AI15:AI17)</f>
        <v>-52380.00000000012</v>
      </c>
      <c r="AJ18" s="53">
        <f t="shared" si="12"/>
        <v>-60999.62000000011</v>
      </c>
      <c r="AK18" s="53">
        <f t="shared" si="12"/>
        <v>8619.619999999995</v>
      </c>
      <c r="AL18" s="53">
        <f t="shared" si="12"/>
        <v>52380</v>
      </c>
      <c r="AM18" s="53">
        <f t="shared" si="12"/>
        <v>52380</v>
      </c>
      <c r="AN18" s="53">
        <f t="shared" si="12"/>
        <v>0</v>
      </c>
    </row>
    <row r="19" spans="1:40" s="39" customFormat="1" ht="25.5">
      <c r="A19" s="173">
        <v>39</v>
      </c>
      <c r="B19" s="171" t="s">
        <v>5</v>
      </c>
      <c r="C19" s="174" t="s">
        <v>60</v>
      </c>
      <c r="D19" s="51">
        <v>3012305</v>
      </c>
      <c r="E19" s="52">
        <v>2991305</v>
      </c>
      <c r="F19" s="54">
        <f>D19-E19</f>
        <v>21000</v>
      </c>
      <c r="G19" s="51">
        <v>168749</v>
      </c>
      <c r="H19" s="52">
        <v>168749</v>
      </c>
      <c r="I19" s="54">
        <f>G19-H19</f>
        <v>0</v>
      </c>
      <c r="J19" s="51">
        <v>3012305</v>
      </c>
      <c r="K19" s="52">
        <v>2991305</v>
      </c>
      <c r="L19" s="54">
        <f>J19-K19</f>
        <v>21000</v>
      </c>
      <c r="M19" s="51">
        <v>168749</v>
      </c>
      <c r="N19" s="52">
        <v>168749</v>
      </c>
      <c r="O19" s="52">
        <f>M19-N19</f>
        <v>0</v>
      </c>
      <c r="P19" s="175"/>
      <c r="Q19" s="176"/>
      <c r="R19" s="51">
        <f>S19+T19</f>
        <v>168749</v>
      </c>
      <c r="S19" s="52">
        <v>168749</v>
      </c>
      <c r="T19" s="52">
        <v>0</v>
      </c>
      <c r="U19" s="96">
        <f>V19+W19</f>
        <v>168749</v>
      </c>
      <c r="V19" s="96">
        <v>168749</v>
      </c>
      <c r="W19" s="96">
        <v>0</v>
      </c>
      <c r="X19" s="96">
        <f>Y19+Z19</f>
        <v>168749</v>
      </c>
      <c r="Y19" s="96">
        <v>168749</v>
      </c>
      <c r="Z19" s="96">
        <v>0</v>
      </c>
      <c r="AA19" s="177"/>
      <c r="AB19" s="177"/>
      <c r="AC19" s="96">
        <f>AD19+AE19</f>
        <v>168749</v>
      </c>
      <c r="AD19" s="96">
        <v>168749</v>
      </c>
      <c r="AE19" s="96">
        <v>0</v>
      </c>
      <c r="AF19" s="96">
        <f>AG19+AH19</f>
        <v>0</v>
      </c>
      <c r="AG19" s="96">
        <v>0</v>
      </c>
      <c r="AH19" s="96">
        <v>0</v>
      </c>
      <c r="AI19" s="96">
        <f>AJ19+AK19</f>
        <v>0</v>
      </c>
      <c r="AJ19" s="96">
        <f>AD19-Y19</f>
        <v>0</v>
      </c>
      <c r="AK19" s="96">
        <f>AE19-Z19</f>
        <v>0</v>
      </c>
      <c r="AL19" s="96">
        <f>AM19+AN19</f>
        <v>0</v>
      </c>
      <c r="AM19" s="96">
        <f>AG19-AB19</f>
        <v>0</v>
      </c>
      <c r="AN19" s="96">
        <f>AE19-Z19</f>
        <v>0</v>
      </c>
    </row>
    <row r="20" spans="1:40" ht="15" customHeight="1">
      <c r="A20" s="109"/>
      <c r="B20" s="7" t="s">
        <v>17</v>
      </c>
      <c r="C20" s="88"/>
      <c r="D20" s="42">
        <f aca="true" t="shared" si="13" ref="D20:O20">SUM(D19:D19)</f>
        <v>3012305</v>
      </c>
      <c r="E20" s="46">
        <f t="shared" si="13"/>
        <v>2991305</v>
      </c>
      <c r="F20" s="48">
        <f t="shared" si="13"/>
        <v>21000</v>
      </c>
      <c r="G20" s="49">
        <f t="shared" si="13"/>
        <v>168749</v>
      </c>
      <c r="H20" s="46">
        <f t="shared" si="13"/>
        <v>168749</v>
      </c>
      <c r="I20" s="48">
        <f t="shared" si="13"/>
        <v>0</v>
      </c>
      <c r="J20" s="42">
        <f t="shared" si="13"/>
        <v>3012305</v>
      </c>
      <c r="K20" s="46">
        <f t="shared" si="13"/>
        <v>2991305</v>
      </c>
      <c r="L20" s="48">
        <f t="shared" si="13"/>
        <v>21000</v>
      </c>
      <c r="M20" s="49">
        <f t="shared" si="13"/>
        <v>168749</v>
      </c>
      <c r="N20" s="46">
        <f t="shared" si="13"/>
        <v>168749</v>
      </c>
      <c r="O20" s="46">
        <f t="shared" si="13"/>
        <v>0</v>
      </c>
      <c r="P20" s="97"/>
      <c r="Q20" s="2"/>
      <c r="R20" s="49">
        <f aca="true" t="shared" si="14" ref="R20:W20">SUM(R19:R19)</f>
        <v>168749</v>
      </c>
      <c r="S20" s="46">
        <f t="shared" si="14"/>
        <v>168749</v>
      </c>
      <c r="T20" s="46">
        <f t="shared" si="14"/>
        <v>0</v>
      </c>
      <c r="U20" s="46">
        <f t="shared" si="14"/>
        <v>168749</v>
      </c>
      <c r="V20" s="46">
        <f t="shared" si="14"/>
        <v>168749</v>
      </c>
      <c r="W20" s="46">
        <f t="shared" si="14"/>
        <v>0</v>
      </c>
      <c r="X20" s="46">
        <f>SUM(X19:X19)</f>
        <v>168749</v>
      </c>
      <c r="Y20" s="46">
        <f>SUM(Y19:Y19)</f>
        <v>168749</v>
      </c>
      <c r="Z20" s="46">
        <f>SUM(Z19:Z19)</f>
        <v>0</v>
      </c>
      <c r="AC20" s="46">
        <f aca="true" t="shared" si="15" ref="AC20:AK20">SUM(AC19:AC19)</f>
        <v>168749</v>
      </c>
      <c r="AD20" s="46">
        <f t="shared" si="15"/>
        <v>168749</v>
      </c>
      <c r="AE20" s="46">
        <f t="shared" si="15"/>
        <v>0</v>
      </c>
      <c r="AF20" s="46">
        <f>SUM(AF19:AF19)</f>
        <v>0</v>
      </c>
      <c r="AG20" s="46">
        <f>SUM(AG19:AG19)</f>
        <v>0</v>
      </c>
      <c r="AH20" s="46">
        <f>SUM(AH19:AH19)</f>
        <v>0</v>
      </c>
      <c r="AI20" s="46">
        <f t="shared" si="15"/>
        <v>0</v>
      </c>
      <c r="AJ20" s="46">
        <f t="shared" si="15"/>
        <v>0</v>
      </c>
      <c r="AK20" s="46">
        <f t="shared" si="15"/>
        <v>0</v>
      </c>
      <c r="AL20" s="46">
        <f>SUM(AL19:AL19)</f>
        <v>0</v>
      </c>
      <c r="AM20" s="46">
        <f>SUM(AM19:AM19)</f>
        <v>0</v>
      </c>
      <c r="AN20" s="46">
        <f>SUM(AN19:AN19)</f>
        <v>0</v>
      </c>
    </row>
    <row r="21" spans="1:40" ht="15" customHeight="1">
      <c r="A21" s="107">
        <v>19</v>
      </c>
      <c r="B21" s="12" t="s">
        <v>7</v>
      </c>
      <c r="C21" s="29"/>
      <c r="D21" s="30"/>
      <c r="E21" s="12"/>
      <c r="F21" s="31"/>
      <c r="G21" s="29"/>
      <c r="H21" s="12"/>
      <c r="I21" s="28"/>
      <c r="J21" s="30"/>
      <c r="K21" s="12"/>
      <c r="L21" s="31"/>
      <c r="M21" s="29"/>
      <c r="N21" s="12"/>
      <c r="O21" s="12"/>
      <c r="P21" s="97"/>
      <c r="Q21" s="2"/>
      <c r="R21" s="29"/>
      <c r="S21" s="12"/>
      <c r="T21" s="12"/>
      <c r="U21" s="29"/>
      <c r="V21" s="29"/>
      <c r="W21" s="29"/>
      <c r="X21" s="29"/>
      <c r="Y21" s="29"/>
      <c r="Z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</row>
    <row r="22" spans="1:40" ht="36.75" customHeight="1" hidden="1">
      <c r="A22" s="107"/>
      <c r="B22" s="41" t="s">
        <v>69</v>
      </c>
      <c r="C22" s="178" t="s">
        <v>56</v>
      </c>
      <c r="D22" s="58">
        <v>0</v>
      </c>
      <c r="E22" s="59">
        <v>0</v>
      </c>
      <c r="F22" s="60">
        <f t="shared" si="0"/>
        <v>0</v>
      </c>
      <c r="G22" s="58">
        <v>250000</v>
      </c>
      <c r="H22" s="59"/>
      <c r="I22" s="60">
        <f>G22-H22</f>
        <v>250000</v>
      </c>
      <c r="J22" s="58">
        <v>0</v>
      </c>
      <c r="K22" s="59">
        <v>0</v>
      </c>
      <c r="L22" s="60">
        <f>J22-K22</f>
        <v>0</v>
      </c>
      <c r="M22" s="58">
        <v>250000</v>
      </c>
      <c r="N22" s="59"/>
      <c r="O22" s="59">
        <f>M22-N22</f>
        <v>250000</v>
      </c>
      <c r="P22" s="105"/>
      <c r="Q22" s="106"/>
      <c r="R22" s="51">
        <f>S22+T22</f>
        <v>250000</v>
      </c>
      <c r="S22" s="52">
        <v>0</v>
      </c>
      <c r="T22" s="52">
        <v>250000</v>
      </c>
      <c r="U22" s="96">
        <f>V22+W22</f>
        <v>0</v>
      </c>
      <c r="V22" s="96">
        <v>0</v>
      </c>
      <c r="W22" s="96">
        <v>0</v>
      </c>
      <c r="X22" s="96">
        <f>Y22+Z22</f>
        <v>0</v>
      </c>
      <c r="Y22" s="96">
        <v>0</v>
      </c>
      <c r="Z22" s="96">
        <v>0</v>
      </c>
      <c r="AA22" s="112"/>
      <c r="AB22" s="112"/>
      <c r="AC22" s="96">
        <f>AD22+AE22</f>
        <v>0</v>
      </c>
      <c r="AD22" s="96">
        <v>0</v>
      </c>
      <c r="AE22" s="96">
        <v>0</v>
      </c>
      <c r="AF22" s="96">
        <f>AG22+AH22</f>
        <v>0</v>
      </c>
      <c r="AG22" s="96">
        <v>0</v>
      </c>
      <c r="AH22" s="96">
        <v>0</v>
      </c>
      <c r="AI22" s="96">
        <f>AJ22+AK22</f>
        <v>0</v>
      </c>
      <c r="AJ22" s="96">
        <f aca="true" t="shared" si="16" ref="AJ22:AK25">AD22-Y22</f>
        <v>0</v>
      </c>
      <c r="AK22" s="96">
        <f t="shared" si="16"/>
        <v>0</v>
      </c>
      <c r="AL22" s="96">
        <f>AM22+AN22</f>
        <v>0</v>
      </c>
      <c r="AM22" s="96">
        <f>AG22-AB22</f>
        <v>0</v>
      </c>
      <c r="AN22" s="96">
        <f>AH22-AC22</f>
        <v>0</v>
      </c>
    </row>
    <row r="23" spans="1:40" ht="32.25" customHeight="1">
      <c r="A23" s="107"/>
      <c r="B23" s="169" t="s">
        <v>40</v>
      </c>
      <c r="C23" s="178" t="s">
        <v>56</v>
      </c>
      <c r="D23" s="51">
        <v>119436.03</v>
      </c>
      <c r="E23" s="52">
        <v>0</v>
      </c>
      <c r="F23" s="54">
        <f t="shared" si="0"/>
        <v>119436.03</v>
      </c>
      <c r="G23" s="51">
        <v>202540.53</v>
      </c>
      <c r="H23" s="52">
        <v>0</v>
      </c>
      <c r="I23" s="54">
        <f>G23-H23</f>
        <v>202540.53</v>
      </c>
      <c r="J23" s="51">
        <v>119436.03</v>
      </c>
      <c r="K23" s="52">
        <v>0</v>
      </c>
      <c r="L23" s="54">
        <f>J23-K23</f>
        <v>119436.03</v>
      </c>
      <c r="M23" s="51">
        <v>202540.53</v>
      </c>
      <c r="N23" s="52">
        <v>0</v>
      </c>
      <c r="O23" s="52">
        <f>M23-N23</f>
        <v>202540.53</v>
      </c>
      <c r="P23" s="105"/>
      <c r="Q23" s="106"/>
      <c r="R23" s="51">
        <f>S23+T23</f>
        <v>202540.53</v>
      </c>
      <c r="S23" s="52">
        <v>0</v>
      </c>
      <c r="T23" s="52">
        <v>202540.53</v>
      </c>
      <c r="U23" s="96">
        <f>V23+W23</f>
        <v>202540.53</v>
      </c>
      <c r="V23" s="96">
        <v>0</v>
      </c>
      <c r="W23" s="96">
        <f>T23</f>
        <v>202540.53</v>
      </c>
      <c r="X23" s="96">
        <f>Y23+Z23</f>
        <v>202540.53</v>
      </c>
      <c r="Y23" s="96">
        <v>0</v>
      </c>
      <c r="Z23" s="96">
        <f>W23</f>
        <v>202540.53</v>
      </c>
      <c r="AA23" s="112"/>
      <c r="AB23" s="112"/>
      <c r="AC23" s="96">
        <f>AD23+AE23</f>
        <v>202540.53</v>
      </c>
      <c r="AD23" s="96">
        <v>0</v>
      </c>
      <c r="AE23" s="96">
        <v>202540.53</v>
      </c>
      <c r="AF23" s="96">
        <f>AG23+AH23</f>
        <v>0</v>
      </c>
      <c r="AG23" s="96">
        <v>0</v>
      </c>
      <c r="AH23" s="96">
        <v>0</v>
      </c>
      <c r="AI23" s="96">
        <f>AJ23+AK23</f>
        <v>0</v>
      </c>
      <c r="AJ23" s="96">
        <f t="shared" si="16"/>
        <v>0</v>
      </c>
      <c r="AK23" s="96">
        <f t="shared" si="16"/>
        <v>0</v>
      </c>
      <c r="AL23" s="96">
        <f>AM23+AN23</f>
        <v>0</v>
      </c>
      <c r="AM23" s="96">
        <f>AG23-AB23</f>
        <v>0</v>
      </c>
      <c r="AN23" s="96">
        <f>AE23-Z23</f>
        <v>0</v>
      </c>
    </row>
    <row r="24" spans="1:40" ht="36.75" customHeight="1" hidden="1">
      <c r="A24" s="107"/>
      <c r="B24" s="41" t="s">
        <v>70</v>
      </c>
      <c r="C24" s="178" t="s">
        <v>56</v>
      </c>
      <c r="D24" s="58">
        <v>0</v>
      </c>
      <c r="E24" s="59">
        <v>0</v>
      </c>
      <c r="F24" s="60">
        <f t="shared" si="0"/>
        <v>0</v>
      </c>
      <c r="G24" s="58">
        <v>2546826</v>
      </c>
      <c r="H24" s="59">
        <v>2546826</v>
      </c>
      <c r="I24" s="60">
        <f>G24-H24</f>
        <v>0</v>
      </c>
      <c r="J24" s="58">
        <v>0</v>
      </c>
      <c r="K24" s="59">
        <v>0</v>
      </c>
      <c r="L24" s="60">
        <f>J24-K24</f>
        <v>0</v>
      </c>
      <c r="M24" s="51">
        <v>3006826</v>
      </c>
      <c r="N24" s="52">
        <v>3006826</v>
      </c>
      <c r="O24" s="52">
        <f>M24-N24</f>
        <v>0</v>
      </c>
      <c r="P24" s="105"/>
      <c r="Q24" s="106"/>
      <c r="R24" s="51">
        <f>S24+T24</f>
        <v>3006826</v>
      </c>
      <c r="S24" s="52">
        <v>3006826</v>
      </c>
      <c r="T24" s="52">
        <v>0</v>
      </c>
      <c r="U24" s="96">
        <f>V24+W24</f>
        <v>0</v>
      </c>
      <c r="V24" s="96">
        <v>0</v>
      </c>
      <c r="W24" s="96">
        <v>0</v>
      </c>
      <c r="X24" s="96">
        <f>Y24+Z24</f>
        <v>0</v>
      </c>
      <c r="Y24" s="96">
        <v>0</v>
      </c>
      <c r="Z24" s="96">
        <v>0</v>
      </c>
      <c r="AA24" s="112"/>
      <c r="AB24" s="112"/>
      <c r="AC24" s="96">
        <f>AD24+AE24</f>
        <v>0</v>
      </c>
      <c r="AD24" s="96"/>
      <c r="AE24" s="96"/>
      <c r="AF24" s="96">
        <f>AG24+AH24</f>
        <v>0</v>
      </c>
      <c r="AG24" s="96"/>
      <c r="AH24" s="96"/>
      <c r="AI24" s="96">
        <f>AJ24+AK24</f>
        <v>0</v>
      </c>
      <c r="AJ24" s="96">
        <f t="shared" si="16"/>
        <v>0</v>
      </c>
      <c r="AK24" s="96">
        <f t="shared" si="16"/>
        <v>0</v>
      </c>
      <c r="AL24" s="96">
        <f>AM24+AN24</f>
        <v>0</v>
      </c>
      <c r="AM24" s="96">
        <f>AG24-AB24</f>
        <v>0</v>
      </c>
      <c r="AN24" s="96">
        <f>AE24-Z24</f>
        <v>0</v>
      </c>
    </row>
    <row r="25" spans="1:40" ht="16.5" customHeight="1">
      <c r="A25" s="107" t="s">
        <v>90</v>
      </c>
      <c r="B25" s="41" t="s">
        <v>41</v>
      </c>
      <c r="C25" s="178" t="s">
        <v>56</v>
      </c>
      <c r="D25" s="51">
        <v>1631620</v>
      </c>
      <c r="E25" s="52">
        <v>0</v>
      </c>
      <c r="F25" s="54">
        <f t="shared" si="0"/>
        <v>1631620</v>
      </c>
      <c r="G25" s="51">
        <v>1070667.5</v>
      </c>
      <c r="H25" s="52">
        <v>0</v>
      </c>
      <c r="I25" s="54">
        <f>G25-H25</f>
        <v>1070667.5</v>
      </c>
      <c r="J25" s="51">
        <v>1277140</v>
      </c>
      <c r="K25" s="52">
        <v>0</v>
      </c>
      <c r="L25" s="54">
        <f>J25-K25</f>
        <v>1277140</v>
      </c>
      <c r="M25" s="51">
        <v>1425147.5</v>
      </c>
      <c r="N25" s="52">
        <v>0</v>
      </c>
      <c r="O25" s="52">
        <f>M25-N25</f>
        <v>1425147.5</v>
      </c>
      <c r="P25" s="105"/>
      <c r="Q25" s="106"/>
      <c r="R25" s="51">
        <f>S25+T25</f>
        <v>1425147.5</v>
      </c>
      <c r="S25" s="52">
        <v>0</v>
      </c>
      <c r="T25" s="52">
        <v>1425147.5</v>
      </c>
      <c r="U25" s="96">
        <f>V25+W25</f>
        <v>1425147.5</v>
      </c>
      <c r="V25" s="96">
        <v>0</v>
      </c>
      <c r="W25" s="96">
        <f>T25</f>
        <v>1425147.5</v>
      </c>
      <c r="X25" s="96">
        <f>Y25+Z25</f>
        <v>1425147.5</v>
      </c>
      <c r="Y25" s="96">
        <v>0</v>
      </c>
      <c r="Z25" s="96">
        <f>W25</f>
        <v>1425147.5</v>
      </c>
      <c r="AA25" s="112"/>
      <c r="AB25" s="112"/>
      <c r="AC25" s="96">
        <f>AD25+AE25</f>
        <v>1425147.5</v>
      </c>
      <c r="AD25" s="96">
        <v>0</v>
      </c>
      <c r="AE25" s="96">
        <v>1425147.5</v>
      </c>
      <c r="AF25" s="96">
        <f>AG25+AH25</f>
        <v>0</v>
      </c>
      <c r="AG25" s="96">
        <v>0</v>
      </c>
      <c r="AH25" s="96">
        <v>0</v>
      </c>
      <c r="AI25" s="96">
        <f>AJ25+AK25</f>
        <v>0</v>
      </c>
      <c r="AJ25" s="96">
        <f t="shared" si="16"/>
        <v>0</v>
      </c>
      <c r="AK25" s="96">
        <f t="shared" si="16"/>
        <v>0</v>
      </c>
      <c r="AL25" s="96">
        <f>AM25+AN25</f>
        <v>0</v>
      </c>
      <c r="AM25" s="96">
        <f>AG25-AB25</f>
        <v>0</v>
      </c>
      <c r="AN25" s="96">
        <f>AE25-Z25</f>
        <v>0</v>
      </c>
    </row>
    <row r="26" spans="1:40" ht="15" customHeight="1">
      <c r="A26" s="109"/>
      <c r="B26" s="7" t="s">
        <v>20</v>
      </c>
      <c r="C26" s="88"/>
      <c r="D26" s="42">
        <f aca="true" t="shared" si="17" ref="D26:O26">SUM(D22:D25)</f>
        <v>1751056.03</v>
      </c>
      <c r="E26" s="46">
        <f t="shared" si="17"/>
        <v>0</v>
      </c>
      <c r="F26" s="48">
        <f t="shared" si="17"/>
        <v>1751056.03</v>
      </c>
      <c r="G26" s="49">
        <f t="shared" si="17"/>
        <v>4070034.0300000003</v>
      </c>
      <c r="H26" s="46">
        <f t="shared" si="17"/>
        <v>2546826</v>
      </c>
      <c r="I26" s="48">
        <f t="shared" si="17"/>
        <v>1523208.03</v>
      </c>
      <c r="J26" s="42">
        <f t="shared" si="17"/>
        <v>1396576.03</v>
      </c>
      <c r="K26" s="46">
        <f t="shared" si="17"/>
        <v>0</v>
      </c>
      <c r="L26" s="48">
        <f t="shared" si="17"/>
        <v>1396576.03</v>
      </c>
      <c r="M26" s="49">
        <f t="shared" si="17"/>
        <v>4884514.03</v>
      </c>
      <c r="N26" s="46">
        <f t="shared" si="17"/>
        <v>3006826</v>
      </c>
      <c r="O26" s="46">
        <f t="shared" si="17"/>
        <v>1877688.03</v>
      </c>
      <c r="P26" s="97"/>
      <c r="Q26" s="2"/>
      <c r="R26" s="49">
        <f aca="true" t="shared" si="18" ref="R26:W26">SUM(R22:R25)</f>
        <v>4884514.03</v>
      </c>
      <c r="S26" s="46">
        <f t="shared" si="18"/>
        <v>3006826</v>
      </c>
      <c r="T26" s="46">
        <f t="shared" si="18"/>
        <v>1877688.03</v>
      </c>
      <c r="U26" s="46">
        <f t="shared" si="18"/>
        <v>1627688.03</v>
      </c>
      <c r="V26" s="46">
        <f t="shared" si="18"/>
        <v>0</v>
      </c>
      <c r="W26" s="46">
        <f t="shared" si="18"/>
        <v>1627688.03</v>
      </c>
      <c r="X26" s="46">
        <f>SUM(X22:X25)</f>
        <v>1627688.03</v>
      </c>
      <c r="Y26" s="46">
        <f>SUM(Y22:Y25)</f>
        <v>0</v>
      </c>
      <c r="Z26" s="46">
        <f>SUM(Z22:Z25)</f>
        <v>1627688.03</v>
      </c>
      <c r="AC26" s="46">
        <f aca="true" t="shared" si="19" ref="AC26:AK26">SUM(AC22:AC25)</f>
        <v>1627688.03</v>
      </c>
      <c r="AD26" s="46">
        <f t="shared" si="19"/>
        <v>0</v>
      </c>
      <c r="AE26" s="46">
        <f t="shared" si="19"/>
        <v>1627688.03</v>
      </c>
      <c r="AF26" s="46">
        <f>SUM(AF22:AF25)</f>
        <v>0</v>
      </c>
      <c r="AG26" s="46">
        <f>SUM(AG22:AG25)</f>
        <v>0</v>
      </c>
      <c r="AH26" s="46">
        <f>SUM(AH22:AH25)</f>
        <v>0</v>
      </c>
      <c r="AI26" s="46">
        <f t="shared" si="19"/>
        <v>0</v>
      </c>
      <c r="AJ26" s="46">
        <f t="shared" si="19"/>
        <v>0</v>
      </c>
      <c r="AK26" s="46">
        <f t="shared" si="19"/>
        <v>0</v>
      </c>
      <c r="AL26" s="46">
        <f>SUM(AL22:AL25)</f>
        <v>0</v>
      </c>
      <c r="AM26" s="46">
        <f>SUM(AM22:AM25)</f>
        <v>0</v>
      </c>
      <c r="AN26" s="46">
        <f>SUM(AN22:AN25)</f>
        <v>0</v>
      </c>
    </row>
    <row r="27" spans="1:40" ht="15">
      <c r="A27" s="107">
        <v>14</v>
      </c>
      <c r="B27" s="12" t="s">
        <v>8</v>
      </c>
      <c r="C27" s="29"/>
      <c r="D27" s="30"/>
      <c r="E27" s="12"/>
      <c r="F27" s="31"/>
      <c r="G27" s="29"/>
      <c r="H27" s="12"/>
      <c r="I27" s="28"/>
      <c r="J27" s="30"/>
      <c r="K27" s="12"/>
      <c r="L27" s="31"/>
      <c r="M27" s="29"/>
      <c r="N27" s="12"/>
      <c r="O27" s="12"/>
      <c r="P27" s="97"/>
      <c r="Q27" s="2"/>
      <c r="R27" s="29"/>
      <c r="S27" s="12"/>
      <c r="T27" s="12"/>
      <c r="U27" s="29"/>
      <c r="V27" s="29"/>
      <c r="W27" s="29"/>
      <c r="X27" s="29"/>
      <c r="Y27" s="29"/>
      <c r="Z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</row>
    <row r="28" spans="1:40" ht="40.5" customHeight="1" hidden="1">
      <c r="A28" s="107"/>
      <c r="B28" s="41" t="s">
        <v>71</v>
      </c>
      <c r="C28" s="65" t="s">
        <v>58</v>
      </c>
      <c r="D28" s="51">
        <v>0</v>
      </c>
      <c r="E28" s="59">
        <v>0</v>
      </c>
      <c r="F28" s="60">
        <f t="shared" si="0"/>
        <v>0</v>
      </c>
      <c r="G28" s="58">
        <v>5245272</v>
      </c>
      <c r="H28" s="58">
        <f>G28</f>
        <v>5245272</v>
      </c>
      <c r="I28" s="60">
        <f>G28-H28</f>
        <v>0</v>
      </c>
      <c r="J28" s="58">
        <v>0</v>
      </c>
      <c r="K28" s="59">
        <v>0</v>
      </c>
      <c r="L28" s="60">
        <f>J28-K28</f>
        <v>0</v>
      </c>
      <c r="M28" s="58">
        <v>5245272</v>
      </c>
      <c r="N28" s="58">
        <f>M28</f>
        <v>5245272</v>
      </c>
      <c r="O28" s="59">
        <f>M28-N28</f>
        <v>0</v>
      </c>
      <c r="P28" s="105"/>
      <c r="Q28" s="106"/>
      <c r="R28" s="51">
        <f aca="true" t="shared" si="20" ref="R28:R45">S28+T28</f>
        <v>1000000</v>
      </c>
      <c r="S28" s="52">
        <v>1000000</v>
      </c>
      <c r="T28" s="52">
        <v>0</v>
      </c>
      <c r="U28" s="96">
        <f>V28+W28</f>
        <v>0</v>
      </c>
      <c r="V28" s="96">
        <v>0</v>
      </c>
      <c r="W28" s="96">
        <v>0</v>
      </c>
      <c r="X28" s="96">
        <f aca="true" t="shared" si="21" ref="X28:X46">Y28+Z28</f>
        <v>0</v>
      </c>
      <c r="Y28" s="96">
        <v>0</v>
      </c>
      <c r="Z28" s="96">
        <v>0</v>
      </c>
      <c r="AA28" s="112"/>
      <c r="AB28" s="112"/>
      <c r="AC28" s="96">
        <f aca="true" t="shared" si="22" ref="AC28:AC46">AD28+AE28</f>
        <v>0</v>
      </c>
      <c r="AD28" s="96"/>
      <c r="AE28" s="96"/>
      <c r="AF28" s="96">
        <f aca="true" t="shared" si="23" ref="AF28:AF46">AG28+AH28</f>
        <v>0</v>
      </c>
      <c r="AG28" s="96"/>
      <c r="AH28" s="96"/>
      <c r="AI28" s="96">
        <f aca="true" t="shared" si="24" ref="AI28:AI46">AJ28+AK28</f>
        <v>0</v>
      </c>
      <c r="AJ28" s="96">
        <f aca="true" t="shared" si="25" ref="AJ28:AJ46">AD28-Y28</f>
        <v>0</v>
      </c>
      <c r="AK28" s="96">
        <f aca="true" t="shared" si="26" ref="AK28:AK46">AE28-Z28</f>
        <v>0</v>
      </c>
      <c r="AL28" s="96">
        <f aca="true" t="shared" si="27" ref="AL28:AL46">AM28+AN28</f>
        <v>0</v>
      </c>
      <c r="AM28" s="96">
        <f aca="true" t="shared" si="28" ref="AM28:AM46">AG28-AB28</f>
        <v>0</v>
      </c>
      <c r="AN28" s="96">
        <f>AH28-AC28</f>
        <v>0</v>
      </c>
    </row>
    <row r="29" spans="1:40" ht="28.5" customHeight="1">
      <c r="A29" s="107"/>
      <c r="B29" s="41" t="s">
        <v>72</v>
      </c>
      <c r="C29" s="65" t="s">
        <v>61</v>
      </c>
      <c r="D29" s="51">
        <v>0</v>
      </c>
      <c r="E29" s="59">
        <v>0</v>
      </c>
      <c r="F29" s="60">
        <f t="shared" si="0"/>
        <v>0</v>
      </c>
      <c r="G29" s="58">
        <v>0</v>
      </c>
      <c r="H29" s="59">
        <v>0</v>
      </c>
      <c r="I29" s="60">
        <f>G29-H29</f>
        <v>0</v>
      </c>
      <c r="J29" s="58">
        <v>0</v>
      </c>
      <c r="K29" s="59">
        <v>0</v>
      </c>
      <c r="L29" s="60">
        <f>J29-K29</f>
        <v>0</v>
      </c>
      <c r="M29" s="51">
        <f>4273044+35078.4</f>
        <v>4308122.4</v>
      </c>
      <c r="N29" s="51">
        <f>4273044+35078.4</f>
        <v>4308122.4</v>
      </c>
      <c r="O29" s="52">
        <f>M29-N29</f>
        <v>0</v>
      </c>
      <c r="P29" s="66">
        <v>4273044</v>
      </c>
      <c r="Q29" s="209" t="s">
        <v>88</v>
      </c>
      <c r="R29" s="51">
        <f t="shared" si="20"/>
        <v>7000000</v>
      </c>
      <c r="S29" s="52">
        <v>7000000</v>
      </c>
      <c r="T29" s="52">
        <v>0</v>
      </c>
      <c r="U29" s="96">
        <f aca="true" t="shared" si="29" ref="U29:U46">V29+W29</f>
        <v>7000000</v>
      </c>
      <c r="V29" s="96">
        <v>7000000</v>
      </c>
      <c r="W29" s="96">
        <v>0</v>
      </c>
      <c r="X29" s="96">
        <f t="shared" si="21"/>
        <v>7000000</v>
      </c>
      <c r="Y29" s="96">
        <v>7000000</v>
      </c>
      <c r="Z29" s="96">
        <v>0</v>
      </c>
      <c r="AA29" s="182"/>
      <c r="AB29" s="112"/>
      <c r="AC29" s="96">
        <f t="shared" si="22"/>
        <v>7000000</v>
      </c>
      <c r="AD29" s="96">
        <v>7000000</v>
      </c>
      <c r="AE29" s="96">
        <v>0</v>
      </c>
      <c r="AF29" s="96">
        <f t="shared" si="23"/>
        <v>800000</v>
      </c>
      <c r="AG29" s="96">
        <v>800000</v>
      </c>
      <c r="AH29" s="96">
        <v>0</v>
      </c>
      <c r="AI29" s="96">
        <f t="shared" si="24"/>
        <v>0</v>
      </c>
      <c r="AJ29" s="96">
        <f t="shared" si="25"/>
        <v>0</v>
      </c>
      <c r="AK29" s="96">
        <f t="shared" si="26"/>
        <v>0</v>
      </c>
      <c r="AL29" s="96">
        <f t="shared" si="27"/>
        <v>800000</v>
      </c>
      <c r="AM29" s="96">
        <f t="shared" si="28"/>
        <v>800000</v>
      </c>
      <c r="AN29" s="96">
        <v>0</v>
      </c>
    </row>
    <row r="30" spans="1:40" s="39" customFormat="1" ht="27.75" customHeight="1">
      <c r="A30" s="173"/>
      <c r="B30" s="41" t="s">
        <v>73</v>
      </c>
      <c r="C30" s="65" t="s">
        <v>62</v>
      </c>
      <c r="D30" s="51">
        <v>2800000</v>
      </c>
      <c r="E30" s="52">
        <v>2800000</v>
      </c>
      <c r="F30" s="54">
        <f t="shared" si="0"/>
        <v>0</v>
      </c>
      <c r="G30" s="51">
        <v>0</v>
      </c>
      <c r="H30" s="52">
        <v>0</v>
      </c>
      <c r="I30" s="54">
        <f>G30-H30</f>
        <v>0</v>
      </c>
      <c r="J30" s="51">
        <v>0</v>
      </c>
      <c r="K30" s="52">
        <v>0</v>
      </c>
      <c r="L30" s="54">
        <f>J30-K30</f>
        <v>0</v>
      </c>
      <c r="M30" s="51">
        <v>2800000</v>
      </c>
      <c r="N30" s="52">
        <v>2800000</v>
      </c>
      <c r="O30" s="52">
        <f>M30-N30</f>
        <v>0</v>
      </c>
      <c r="P30" s="175"/>
      <c r="Q30" s="176"/>
      <c r="R30" s="51">
        <f t="shared" si="20"/>
        <v>2800000</v>
      </c>
      <c r="S30" s="52">
        <v>2800000</v>
      </c>
      <c r="T30" s="52">
        <v>0</v>
      </c>
      <c r="U30" s="96">
        <f t="shared" si="29"/>
        <v>2800000</v>
      </c>
      <c r="V30" s="96">
        <v>2800000</v>
      </c>
      <c r="W30" s="96">
        <v>0</v>
      </c>
      <c r="X30" s="96">
        <f t="shared" si="21"/>
        <v>4100000</v>
      </c>
      <c r="Y30" s="96">
        <v>4100000</v>
      </c>
      <c r="Z30" s="96">
        <v>0</v>
      </c>
      <c r="AA30" s="182" t="s">
        <v>90</v>
      </c>
      <c r="AB30" s="177"/>
      <c r="AC30" s="96">
        <f t="shared" si="22"/>
        <v>4100000</v>
      </c>
      <c r="AD30" s="96">
        <v>4100000</v>
      </c>
      <c r="AE30" s="96">
        <v>0</v>
      </c>
      <c r="AF30" s="96">
        <f t="shared" si="23"/>
        <v>0</v>
      </c>
      <c r="AG30" s="96">
        <v>0</v>
      </c>
      <c r="AH30" s="96">
        <v>0</v>
      </c>
      <c r="AI30" s="96">
        <f t="shared" si="24"/>
        <v>0</v>
      </c>
      <c r="AJ30" s="96">
        <f t="shared" si="25"/>
        <v>0</v>
      </c>
      <c r="AK30" s="96">
        <f t="shared" si="26"/>
        <v>0</v>
      </c>
      <c r="AL30" s="96">
        <f t="shared" si="27"/>
        <v>0</v>
      </c>
      <c r="AM30" s="96">
        <f t="shared" si="28"/>
        <v>0</v>
      </c>
      <c r="AN30" s="96">
        <f aca="true" t="shared" si="30" ref="AN30:AN35">AE30-Z30</f>
        <v>0</v>
      </c>
    </row>
    <row r="31" spans="1:40" s="39" customFormat="1" ht="27.75" customHeight="1">
      <c r="A31" s="173"/>
      <c r="B31" s="41" t="s">
        <v>106</v>
      </c>
      <c r="C31" s="65" t="s">
        <v>62</v>
      </c>
      <c r="D31" s="51"/>
      <c r="E31" s="52"/>
      <c r="F31" s="54"/>
      <c r="G31" s="51"/>
      <c r="H31" s="52"/>
      <c r="I31" s="54"/>
      <c r="J31" s="51"/>
      <c r="K31" s="52"/>
      <c r="L31" s="54"/>
      <c r="M31" s="51"/>
      <c r="N31" s="52"/>
      <c r="O31" s="52"/>
      <c r="P31" s="175"/>
      <c r="Q31" s="176"/>
      <c r="R31" s="51">
        <f t="shared" si="20"/>
        <v>0</v>
      </c>
      <c r="S31" s="52">
        <v>0</v>
      </c>
      <c r="T31" s="52">
        <v>0</v>
      </c>
      <c r="U31" s="96">
        <f t="shared" si="29"/>
        <v>2500000</v>
      </c>
      <c r="V31" s="96">
        <v>2500000</v>
      </c>
      <c r="W31" s="96">
        <v>0</v>
      </c>
      <c r="X31" s="96">
        <f t="shared" si="21"/>
        <v>4000000</v>
      </c>
      <c r="Y31" s="96">
        <v>4000000</v>
      </c>
      <c r="Z31" s="96">
        <v>0</v>
      </c>
      <c r="AA31" s="182"/>
      <c r="AB31" s="177"/>
      <c r="AC31" s="96">
        <f t="shared" si="22"/>
        <v>4000000</v>
      </c>
      <c r="AD31" s="96">
        <v>4000000</v>
      </c>
      <c r="AE31" s="96">
        <v>0</v>
      </c>
      <c r="AF31" s="96">
        <f t="shared" si="23"/>
        <v>0</v>
      </c>
      <c r="AG31" s="96">
        <v>0</v>
      </c>
      <c r="AH31" s="96">
        <v>0</v>
      </c>
      <c r="AI31" s="96">
        <f t="shared" si="24"/>
        <v>0</v>
      </c>
      <c r="AJ31" s="96">
        <f t="shared" si="25"/>
        <v>0</v>
      </c>
      <c r="AK31" s="96">
        <f t="shared" si="26"/>
        <v>0</v>
      </c>
      <c r="AL31" s="96">
        <f t="shared" si="27"/>
        <v>0</v>
      </c>
      <c r="AM31" s="96">
        <f t="shared" si="28"/>
        <v>0</v>
      </c>
      <c r="AN31" s="96">
        <f t="shared" si="30"/>
        <v>0</v>
      </c>
    </row>
    <row r="32" spans="1:40" s="39" customFormat="1" ht="27.75" customHeight="1">
      <c r="A32" s="173"/>
      <c r="B32" s="41" t="s">
        <v>112</v>
      </c>
      <c r="C32" s="65" t="s">
        <v>62</v>
      </c>
      <c r="D32" s="51"/>
      <c r="E32" s="52"/>
      <c r="F32" s="54"/>
      <c r="G32" s="51"/>
      <c r="H32" s="52"/>
      <c r="I32" s="54"/>
      <c r="J32" s="51"/>
      <c r="K32" s="52"/>
      <c r="L32" s="54"/>
      <c r="M32" s="51"/>
      <c r="N32" s="52"/>
      <c r="O32" s="52"/>
      <c r="P32" s="175"/>
      <c r="Q32" s="176"/>
      <c r="R32" s="51"/>
      <c r="S32" s="52"/>
      <c r="T32" s="52"/>
      <c r="U32" s="96">
        <f t="shared" si="29"/>
        <v>0</v>
      </c>
      <c r="V32" s="96">
        <v>0</v>
      </c>
      <c r="W32" s="96">
        <v>0</v>
      </c>
      <c r="X32" s="96">
        <f t="shared" si="21"/>
        <v>1500000</v>
      </c>
      <c r="Y32" s="96">
        <v>1500000</v>
      </c>
      <c r="Z32" s="96">
        <v>0</v>
      </c>
      <c r="AA32" s="182"/>
      <c r="AB32" s="177"/>
      <c r="AC32" s="96">
        <f t="shared" si="22"/>
        <v>1500000</v>
      </c>
      <c r="AD32" s="96">
        <v>1500000</v>
      </c>
      <c r="AE32" s="96">
        <v>0</v>
      </c>
      <c r="AF32" s="96">
        <f t="shared" si="23"/>
        <v>0</v>
      </c>
      <c r="AG32" s="96">
        <v>0</v>
      </c>
      <c r="AH32" s="96">
        <v>0</v>
      </c>
      <c r="AI32" s="96">
        <f t="shared" si="24"/>
        <v>0</v>
      </c>
      <c r="AJ32" s="96">
        <f t="shared" si="25"/>
        <v>0</v>
      </c>
      <c r="AK32" s="96">
        <f t="shared" si="26"/>
        <v>0</v>
      </c>
      <c r="AL32" s="96">
        <f t="shared" si="27"/>
        <v>0</v>
      </c>
      <c r="AM32" s="96">
        <f t="shared" si="28"/>
        <v>0</v>
      </c>
      <c r="AN32" s="96">
        <f t="shared" si="30"/>
        <v>0</v>
      </c>
    </row>
    <row r="33" spans="1:40" ht="39" customHeight="1" hidden="1">
      <c r="A33" s="107"/>
      <c r="B33" s="41" t="s">
        <v>74</v>
      </c>
      <c r="C33" s="65" t="s">
        <v>63</v>
      </c>
      <c r="D33" s="58">
        <v>0</v>
      </c>
      <c r="E33" s="59">
        <v>0</v>
      </c>
      <c r="F33" s="60">
        <f t="shared" si="0"/>
        <v>0</v>
      </c>
      <c r="G33" s="58">
        <v>1802485</v>
      </c>
      <c r="H33" s="59">
        <v>1802485</v>
      </c>
      <c r="I33" s="60">
        <f>G33-H33</f>
        <v>0</v>
      </c>
      <c r="J33" s="58">
        <v>0</v>
      </c>
      <c r="K33" s="59">
        <v>0</v>
      </c>
      <c r="L33" s="60">
        <f aca="true" t="shared" si="31" ref="L33:L45">J33-K33</f>
        <v>0</v>
      </c>
      <c r="M33" s="58">
        <v>1802485</v>
      </c>
      <c r="N33" s="59">
        <v>1802485</v>
      </c>
      <c r="O33" s="59">
        <f aca="true" t="shared" si="32" ref="O33:O38">M33-N33</f>
        <v>0</v>
      </c>
      <c r="P33" s="105"/>
      <c r="Q33" s="106"/>
      <c r="R33" s="51">
        <f t="shared" si="20"/>
        <v>1802485</v>
      </c>
      <c r="S33" s="52">
        <v>1802485</v>
      </c>
      <c r="T33" s="52">
        <v>0</v>
      </c>
      <c r="U33" s="96">
        <f t="shared" si="29"/>
        <v>0</v>
      </c>
      <c r="V33" s="96">
        <v>0</v>
      </c>
      <c r="W33" s="96">
        <v>0</v>
      </c>
      <c r="X33" s="96">
        <f t="shared" si="21"/>
        <v>0</v>
      </c>
      <c r="Y33" s="96">
        <v>0</v>
      </c>
      <c r="Z33" s="96">
        <v>0</v>
      </c>
      <c r="AA33" s="112"/>
      <c r="AB33" s="112"/>
      <c r="AC33" s="96">
        <f t="shared" si="22"/>
        <v>0</v>
      </c>
      <c r="AD33" s="96">
        <v>0</v>
      </c>
      <c r="AE33" s="96">
        <v>0</v>
      </c>
      <c r="AF33" s="96">
        <f t="shared" si="23"/>
        <v>0</v>
      </c>
      <c r="AG33" s="96">
        <v>0</v>
      </c>
      <c r="AH33" s="96">
        <v>0</v>
      </c>
      <c r="AI33" s="96">
        <f t="shared" si="24"/>
        <v>0</v>
      </c>
      <c r="AJ33" s="96">
        <f t="shared" si="25"/>
        <v>0</v>
      </c>
      <c r="AK33" s="96">
        <f t="shared" si="26"/>
        <v>0</v>
      </c>
      <c r="AL33" s="96">
        <f t="shared" si="27"/>
        <v>0</v>
      </c>
      <c r="AM33" s="96">
        <f t="shared" si="28"/>
        <v>0</v>
      </c>
      <c r="AN33" s="96">
        <f t="shared" si="30"/>
        <v>0</v>
      </c>
    </row>
    <row r="34" spans="1:40" ht="40.5" customHeight="1">
      <c r="A34" s="107"/>
      <c r="B34" s="41" t="s">
        <v>75</v>
      </c>
      <c r="C34" s="65" t="s">
        <v>56</v>
      </c>
      <c r="D34" s="51">
        <v>13191316</v>
      </c>
      <c r="E34" s="52">
        <v>13191316</v>
      </c>
      <c r="F34" s="54">
        <f t="shared" si="0"/>
        <v>0</v>
      </c>
      <c r="G34" s="52">
        <v>0</v>
      </c>
      <c r="H34" s="52">
        <v>0</v>
      </c>
      <c r="I34" s="54">
        <f>G34-H34</f>
        <v>0</v>
      </c>
      <c r="J34" s="51">
        <v>13191316</v>
      </c>
      <c r="K34" s="52">
        <v>13191316</v>
      </c>
      <c r="L34" s="54">
        <f t="shared" si="31"/>
        <v>0</v>
      </c>
      <c r="M34" s="52">
        <v>0</v>
      </c>
      <c r="N34" s="52">
        <v>0</v>
      </c>
      <c r="O34" s="52">
        <f t="shared" si="32"/>
        <v>0</v>
      </c>
      <c r="P34" s="105"/>
      <c r="Q34" s="106"/>
      <c r="R34" s="51">
        <f t="shared" si="20"/>
        <v>12000000</v>
      </c>
      <c r="S34" s="52">
        <v>12000000</v>
      </c>
      <c r="T34" s="52">
        <v>0</v>
      </c>
      <c r="U34" s="96">
        <f t="shared" si="29"/>
        <v>12000000</v>
      </c>
      <c r="V34" s="96">
        <v>12000000</v>
      </c>
      <c r="W34" s="96">
        <v>0</v>
      </c>
      <c r="X34" s="96">
        <f t="shared" si="21"/>
        <v>12000000</v>
      </c>
      <c r="Y34" s="96">
        <v>12000000</v>
      </c>
      <c r="Z34" s="96">
        <v>0</v>
      </c>
      <c r="AA34" s="112"/>
      <c r="AB34" s="112"/>
      <c r="AC34" s="96">
        <f t="shared" si="22"/>
        <v>12000000</v>
      </c>
      <c r="AD34" s="96">
        <v>12000000</v>
      </c>
      <c r="AE34" s="96">
        <v>0</v>
      </c>
      <c r="AF34" s="96">
        <f t="shared" si="23"/>
        <v>0</v>
      </c>
      <c r="AG34" s="96">
        <v>0</v>
      </c>
      <c r="AH34" s="96">
        <v>0</v>
      </c>
      <c r="AI34" s="96">
        <f t="shared" si="24"/>
        <v>0</v>
      </c>
      <c r="AJ34" s="96">
        <f t="shared" si="25"/>
        <v>0</v>
      </c>
      <c r="AK34" s="96">
        <f t="shared" si="26"/>
        <v>0</v>
      </c>
      <c r="AL34" s="96">
        <f t="shared" si="27"/>
        <v>0</v>
      </c>
      <c r="AM34" s="96">
        <f t="shared" si="28"/>
        <v>0</v>
      </c>
      <c r="AN34" s="96">
        <f t="shared" si="30"/>
        <v>0</v>
      </c>
    </row>
    <row r="35" spans="1:40" ht="53.25" customHeight="1">
      <c r="A35" s="107"/>
      <c r="B35" s="41" t="s">
        <v>76</v>
      </c>
      <c r="C35" s="65" t="s">
        <v>56</v>
      </c>
      <c r="D35" s="51">
        <v>16265315</v>
      </c>
      <c r="E35" s="52">
        <v>16265315</v>
      </c>
      <c r="F35" s="54">
        <f t="shared" si="0"/>
        <v>0</v>
      </c>
      <c r="G35" s="52">
        <v>0</v>
      </c>
      <c r="H35" s="52">
        <v>0</v>
      </c>
      <c r="I35" s="54">
        <f>G35-H35</f>
        <v>0</v>
      </c>
      <c r="J35" s="51">
        <v>11256020.4</v>
      </c>
      <c r="K35" s="52">
        <v>11256020.4</v>
      </c>
      <c r="L35" s="54">
        <f t="shared" si="31"/>
        <v>0</v>
      </c>
      <c r="M35" s="52">
        <v>5009294.6</v>
      </c>
      <c r="N35" s="52">
        <v>5009294.6</v>
      </c>
      <c r="O35" s="52">
        <f t="shared" si="32"/>
        <v>0</v>
      </c>
      <c r="P35" s="105"/>
      <c r="Q35" s="106"/>
      <c r="R35" s="51">
        <f t="shared" si="20"/>
        <v>10009294.6</v>
      </c>
      <c r="S35" s="52">
        <v>10009294.6</v>
      </c>
      <c r="T35" s="52">
        <v>0</v>
      </c>
      <c r="U35" s="96">
        <f>V35+W35</f>
        <v>14009294.6</v>
      </c>
      <c r="V35" s="96">
        <f>10009294.6+4000000</f>
        <v>14009294.6</v>
      </c>
      <c r="W35" s="96">
        <v>0</v>
      </c>
      <c r="X35" s="96">
        <f t="shared" si="21"/>
        <v>14009294.6</v>
      </c>
      <c r="Y35" s="96">
        <f>10009294.6+4000000</f>
        <v>14009294.6</v>
      </c>
      <c r="Z35" s="96">
        <v>0</v>
      </c>
      <c r="AA35" s="112"/>
      <c r="AB35" s="112"/>
      <c r="AC35" s="96">
        <f t="shared" si="22"/>
        <v>14009294.6</v>
      </c>
      <c r="AD35" s="96">
        <v>14009294.6</v>
      </c>
      <c r="AE35" s="96">
        <v>0</v>
      </c>
      <c r="AF35" s="96">
        <f t="shared" si="23"/>
        <v>0</v>
      </c>
      <c r="AG35" s="96">
        <v>0</v>
      </c>
      <c r="AH35" s="96">
        <v>0</v>
      </c>
      <c r="AI35" s="96">
        <f t="shared" si="24"/>
        <v>0</v>
      </c>
      <c r="AJ35" s="96">
        <f t="shared" si="25"/>
        <v>0</v>
      </c>
      <c r="AK35" s="96">
        <f t="shared" si="26"/>
        <v>0</v>
      </c>
      <c r="AL35" s="96">
        <f t="shared" si="27"/>
        <v>0</v>
      </c>
      <c r="AM35" s="96">
        <f t="shared" si="28"/>
        <v>0</v>
      </c>
      <c r="AN35" s="96">
        <f t="shared" si="30"/>
        <v>0</v>
      </c>
    </row>
    <row r="36" spans="1:40" ht="55.5" customHeight="1">
      <c r="A36" s="107"/>
      <c r="B36" s="41" t="s">
        <v>77</v>
      </c>
      <c r="C36" s="65" t="s">
        <v>56</v>
      </c>
      <c r="D36" s="51">
        <v>8594931</v>
      </c>
      <c r="E36" s="52">
        <v>8594931</v>
      </c>
      <c r="F36" s="54">
        <f t="shared" si="0"/>
        <v>0</v>
      </c>
      <c r="G36" s="51">
        <v>0</v>
      </c>
      <c r="H36" s="52">
        <v>0</v>
      </c>
      <c r="I36" s="54">
        <f>G36-H36</f>
        <v>0</v>
      </c>
      <c r="J36" s="51">
        <v>601980.09</v>
      </c>
      <c r="K36" s="52">
        <v>601980.09</v>
      </c>
      <c r="L36" s="54">
        <f t="shared" si="31"/>
        <v>0</v>
      </c>
      <c r="M36" s="51">
        <v>7992950.91</v>
      </c>
      <c r="N36" s="52">
        <v>7992950.91</v>
      </c>
      <c r="O36" s="52">
        <f t="shared" si="32"/>
        <v>0</v>
      </c>
      <c r="P36" s="105"/>
      <c r="Q36" s="106"/>
      <c r="R36" s="51">
        <f t="shared" si="20"/>
        <v>7992950.91</v>
      </c>
      <c r="S36" s="52">
        <v>7992950.91</v>
      </c>
      <c r="T36" s="52">
        <v>0</v>
      </c>
      <c r="U36" s="96">
        <f>V36+W36</f>
        <v>17264948.91</v>
      </c>
      <c r="V36" s="96">
        <v>17264948.91</v>
      </c>
      <c r="W36" s="96">
        <v>0</v>
      </c>
      <c r="X36" s="96">
        <f t="shared" si="21"/>
        <v>17264948.91</v>
      </c>
      <c r="Y36" s="96">
        <v>17264948.91</v>
      </c>
      <c r="Z36" s="96">
        <v>0</v>
      </c>
      <c r="AA36" s="112"/>
      <c r="AB36" s="112"/>
      <c r="AC36" s="96">
        <f t="shared" si="22"/>
        <v>17264948.91</v>
      </c>
      <c r="AD36" s="96">
        <v>17264948.91</v>
      </c>
      <c r="AE36" s="96">
        <v>0</v>
      </c>
      <c r="AF36" s="96">
        <f t="shared" si="23"/>
        <v>2700000</v>
      </c>
      <c r="AG36" s="96">
        <v>2700000</v>
      </c>
      <c r="AH36" s="96">
        <v>0</v>
      </c>
      <c r="AI36" s="96">
        <f t="shared" si="24"/>
        <v>0</v>
      </c>
      <c r="AJ36" s="96">
        <f t="shared" si="25"/>
        <v>0</v>
      </c>
      <c r="AK36" s="96">
        <f t="shared" si="26"/>
        <v>0</v>
      </c>
      <c r="AL36" s="96">
        <f t="shared" si="27"/>
        <v>2700000</v>
      </c>
      <c r="AM36" s="96">
        <f t="shared" si="28"/>
        <v>2700000</v>
      </c>
      <c r="AN36" s="96">
        <v>0</v>
      </c>
    </row>
    <row r="37" spans="1:40" ht="53.25" customHeight="1">
      <c r="A37" s="107"/>
      <c r="B37" s="41" t="s">
        <v>78</v>
      </c>
      <c r="C37" s="178" t="s">
        <v>56</v>
      </c>
      <c r="D37" s="51">
        <v>10037005</v>
      </c>
      <c r="E37" s="52">
        <v>10037005</v>
      </c>
      <c r="F37" s="54">
        <f t="shared" si="0"/>
        <v>0</v>
      </c>
      <c r="G37" s="51">
        <v>0</v>
      </c>
      <c r="H37" s="52">
        <v>0</v>
      </c>
      <c r="I37" s="54">
        <f>G37-H37</f>
        <v>0</v>
      </c>
      <c r="J37" s="51">
        <v>10037005</v>
      </c>
      <c r="K37" s="52">
        <v>10037005</v>
      </c>
      <c r="L37" s="54">
        <f t="shared" si="31"/>
        <v>0</v>
      </c>
      <c r="M37" s="51">
        <v>0</v>
      </c>
      <c r="N37" s="52">
        <v>0</v>
      </c>
      <c r="O37" s="52">
        <f t="shared" si="32"/>
        <v>0</v>
      </c>
      <c r="P37" s="105"/>
      <c r="Q37" s="106"/>
      <c r="R37" s="51">
        <f t="shared" si="20"/>
        <v>2056268.4</v>
      </c>
      <c r="S37" s="52">
        <v>2056268.4</v>
      </c>
      <c r="T37" s="52">
        <v>0</v>
      </c>
      <c r="U37" s="96">
        <f t="shared" si="29"/>
        <v>2056268.4</v>
      </c>
      <c r="V37" s="96">
        <v>2056268.4</v>
      </c>
      <c r="W37" s="96">
        <v>0</v>
      </c>
      <c r="X37" s="96">
        <f t="shared" si="21"/>
        <v>2056268.4</v>
      </c>
      <c r="Y37" s="96">
        <v>2056268.4</v>
      </c>
      <c r="Z37" s="96">
        <v>0</v>
      </c>
      <c r="AA37" s="112"/>
      <c r="AB37" s="112"/>
      <c r="AC37" s="96">
        <f t="shared" si="22"/>
        <v>2056268.4</v>
      </c>
      <c r="AD37" s="96">
        <v>2056268.4</v>
      </c>
      <c r="AE37" s="96">
        <v>0</v>
      </c>
      <c r="AF37" s="96">
        <f aca="true" t="shared" si="33" ref="AF37:AF45">AG37+AH37</f>
        <v>0</v>
      </c>
      <c r="AG37" s="96">
        <v>0</v>
      </c>
      <c r="AH37" s="96">
        <v>0</v>
      </c>
      <c r="AI37" s="96">
        <f aca="true" t="shared" si="34" ref="AI37:AI45">AJ37+AK37</f>
        <v>0</v>
      </c>
      <c r="AJ37" s="96">
        <f aca="true" t="shared" si="35" ref="AJ37:AJ45">AD37-Y37</f>
        <v>0</v>
      </c>
      <c r="AK37" s="96">
        <f aca="true" t="shared" si="36" ref="AK37:AK45">AE37-Z37</f>
        <v>0</v>
      </c>
      <c r="AL37" s="96">
        <f aca="true" t="shared" si="37" ref="AL37:AL45">AM37+AN37</f>
        <v>0</v>
      </c>
      <c r="AM37" s="96">
        <f aca="true" t="shared" si="38" ref="AM37:AM45">AG37-AB37</f>
        <v>0</v>
      </c>
      <c r="AN37" s="96">
        <f aca="true" t="shared" si="39" ref="AN37:AN45">AE37-Z37</f>
        <v>0</v>
      </c>
    </row>
    <row r="38" spans="1:40" ht="37.5" customHeight="1">
      <c r="A38" s="107"/>
      <c r="B38" s="41" t="s">
        <v>79</v>
      </c>
      <c r="C38" s="91" t="s">
        <v>56</v>
      </c>
      <c r="D38" s="51">
        <v>486000</v>
      </c>
      <c r="E38" s="52">
        <v>486000</v>
      </c>
      <c r="F38" s="54">
        <f t="shared" si="0"/>
        <v>0</v>
      </c>
      <c r="G38" s="51">
        <v>2414000</v>
      </c>
      <c r="H38" s="96">
        <v>2414000</v>
      </c>
      <c r="I38" s="54">
        <v>0</v>
      </c>
      <c r="J38" s="51">
        <v>331200</v>
      </c>
      <c r="K38" s="52">
        <v>331200</v>
      </c>
      <c r="L38" s="54">
        <f t="shared" si="31"/>
        <v>0</v>
      </c>
      <c r="M38" s="52">
        <v>2568800</v>
      </c>
      <c r="N38" s="96">
        <v>2568800</v>
      </c>
      <c r="O38" s="52">
        <f t="shared" si="32"/>
        <v>0</v>
      </c>
      <c r="P38" s="105"/>
      <c r="Q38" s="106"/>
      <c r="R38" s="51">
        <f t="shared" si="20"/>
        <v>2568800</v>
      </c>
      <c r="S38" s="52">
        <v>2568800</v>
      </c>
      <c r="T38" s="52">
        <v>0</v>
      </c>
      <c r="U38" s="96">
        <f t="shared" si="29"/>
        <v>1654800</v>
      </c>
      <c r="V38" s="96">
        <v>1654800</v>
      </c>
      <c r="W38" s="96">
        <v>0</v>
      </c>
      <c r="X38" s="96">
        <f t="shared" si="21"/>
        <v>218000</v>
      </c>
      <c r="Y38" s="96">
        <v>218000</v>
      </c>
      <c r="Z38" s="96">
        <v>0</v>
      </c>
      <c r="AA38" s="112"/>
      <c r="AB38" s="112"/>
      <c r="AC38" s="96">
        <f t="shared" si="22"/>
        <v>218000</v>
      </c>
      <c r="AD38" s="96">
        <v>218000</v>
      </c>
      <c r="AE38" s="96">
        <v>0</v>
      </c>
      <c r="AF38" s="96">
        <f t="shared" si="33"/>
        <v>0</v>
      </c>
      <c r="AG38" s="96">
        <v>0</v>
      </c>
      <c r="AH38" s="96">
        <v>0</v>
      </c>
      <c r="AI38" s="96">
        <f t="shared" si="34"/>
        <v>0</v>
      </c>
      <c r="AJ38" s="96">
        <f t="shared" si="35"/>
        <v>0</v>
      </c>
      <c r="AK38" s="96">
        <f t="shared" si="36"/>
        <v>0</v>
      </c>
      <c r="AL38" s="96">
        <f t="shared" si="37"/>
        <v>0</v>
      </c>
      <c r="AM38" s="96">
        <f t="shared" si="38"/>
        <v>0</v>
      </c>
      <c r="AN38" s="96">
        <f t="shared" si="39"/>
        <v>0</v>
      </c>
    </row>
    <row r="39" spans="1:40" ht="51" customHeight="1">
      <c r="A39" s="107"/>
      <c r="B39" s="41" t="s">
        <v>108</v>
      </c>
      <c r="C39" s="91" t="s">
        <v>56</v>
      </c>
      <c r="D39" s="51">
        <v>188400</v>
      </c>
      <c r="E39" s="52">
        <v>188400</v>
      </c>
      <c r="F39" s="54">
        <f t="shared" si="0"/>
        <v>0</v>
      </c>
      <c r="G39" s="51">
        <v>259490</v>
      </c>
      <c r="H39" s="96">
        <v>27750</v>
      </c>
      <c r="I39" s="54">
        <v>231740</v>
      </c>
      <c r="J39" s="51">
        <v>188400</v>
      </c>
      <c r="K39" s="52">
        <v>188400</v>
      </c>
      <c r="L39" s="54">
        <f t="shared" si="31"/>
        <v>0</v>
      </c>
      <c r="M39" s="52">
        <v>259490</v>
      </c>
      <c r="N39" s="96">
        <v>259490</v>
      </c>
      <c r="O39" s="52">
        <v>0</v>
      </c>
      <c r="P39" s="105"/>
      <c r="Q39" s="106"/>
      <c r="R39" s="51">
        <f t="shared" si="20"/>
        <v>259490</v>
      </c>
      <c r="S39" s="52">
        <v>259490</v>
      </c>
      <c r="T39" s="52">
        <v>0</v>
      </c>
      <c r="U39" s="96">
        <f>V39+W39</f>
        <v>259490</v>
      </c>
      <c r="V39" s="96">
        <v>259490</v>
      </c>
      <c r="W39" s="96">
        <v>0</v>
      </c>
      <c r="X39" s="96">
        <f t="shared" si="21"/>
        <v>259490</v>
      </c>
      <c r="Y39" s="96">
        <v>259490</v>
      </c>
      <c r="Z39" s="96">
        <v>0</v>
      </c>
      <c r="AA39" s="112"/>
      <c r="AB39" s="112"/>
      <c r="AC39" s="96">
        <f t="shared" si="22"/>
        <v>259490</v>
      </c>
      <c r="AD39" s="96">
        <v>259490</v>
      </c>
      <c r="AE39" s="96">
        <v>0</v>
      </c>
      <c r="AF39" s="96">
        <f t="shared" si="33"/>
        <v>0</v>
      </c>
      <c r="AG39" s="96">
        <v>0</v>
      </c>
      <c r="AH39" s="96">
        <v>0</v>
      </c>
      <c r="AI39" s="96">
        <f t="shared" si="34"/>
        <v>0</v>
      </c>
      <c r="AJ39" s="96">
        <f t="shared" si="35"/>
        <v>0</v>
      </c>
      <c r="AK39" s="96">
        <f t="shared" si="36"/>
        <v>0</v>
      </c>
      <c r="AL39" s="96">
        <f t="shared" si="37"/>
        <v>0</v>
      </c>
      <c r="AM39" s="96">
        <f t="shared" si="38"/>
        <v>0</v>
      </c>
      <c r="AN39" s="96">
        <f t="shared" si="39"/>
        <v>0</v>
      </c>
    </row>
    <row r="40" spans="1:40" ht="51.75" customHeight="1" hidden="1">
      <c r="A40" s="107"/>
      <c r="B40" s="41" t="s">
        <v>80</v>
      </c>
      <c r="C40" s="91" t="s">
        <v>56</v>
      </c>
      <c r="D40" s="51">
        <v>0</v>
      </c>
      <c r="E40" s="52">
        <v>0</v>
      </c>
      <c r="F40" s="54">
        <f t="shared" si="0"/>
        <v>0</v>
      </c>
      <c r="G40" s="51">
        <v>1234610</v>
      </c>
      <c r="H40" s="52">
        <v>1094860</v>
      </c>
      <c r="I40" s="54">
        <f>G40-H40</f>
        <v>139750</v>
      </c>
      <c r="J40" s="51">
        <v>0</v>
      </c>
      <c r="K40" s="52">
        <v>0</v>
      </c>
      <c r="L40" s="54">
        <f t="shared" si="31"/>
        <v>0</v>
      </c>
      <c r="M40" s="51">
        <v>1234610</v>
      </c>
      <c r="N40" s="96">
        <v>1234610</v>
      </c>
      <c r="O40" s="52">
        <f>M40-N40</f>
        <v>0</v>
      </c>
      <c r="P40" s="105"/>
      <c r="Q40" s="106"/>
      <c r="R40" s="51">
        <f t="shared" si="20"/>
        <v>1234610</v>
      </c>
      <c r="S40" s="52">
        <v>1234610</v>
      </c>
      <c r="T40" s="52">
        <v>0</v>
      </c>
      <c r="U40" s="96">
        <f t="shared" si="29"/>
        <v>600000</v>
      </c>
      <c r="V40" s="96">
        <v>600000</v>
      </c>
      <c r="W40" s="96">
        <v>0</v>
      </c>
      <c r="X40" s="96">
        <f t="shared" si="21"/>
        <v>0</v>
      </c>
      <c r="Y40" s="96">
        <v>0</v>
      </c>
      <c r="Z40" s="96">
        <v>0</v>
      </c>
      <c r="AA40" s="112"/>
      <c r="AB40" s="112"/>
      <c r="AC40" s="96">
        <f t="shared" si="22"/>
        <v>0</v>
      </c>
      <c r="AD40" s="96">
        <v>0</v>
      </c>
      <c r="AE40" s="96">
        <v>0</v>
      </c>
      <c r="AF40" s="96">
        <f t="shared" si="33"/>
        <v>0</v>
      </c>
      <c r="AG40" s="96">
        <v>0</v>
      </c>
      <c r="AH40" s="96">
        <v>0</v>
      </c>
      <c r="AI40" s="96">
        <f t="shared" si="34"/>
        <v>0</v>
      </c>
      <c r="AJ40" s="96">
        <f t="shared" si="35"/>
        <v>0</v>
      </c>
      <c r="AK40" s="96">
        <f t="shared" si="36"/>
        <v>0</v>
      </c>
      <c r="AL40" s="96">
        <f t="shared" si="37"/>
        <v>0</v>
      </c>
      <c r="AM40" s="96">
        <f t="shared" si="38"/>
        <v>0</v>
      </c>
      <c r="AN40" s="96">
        <f t="shared" si="39"/>
        <v>0</v>
      </c>
    </row>
    <row r="41" spans="1:40" ht="38.25" customHeight="1">
      <c r="A41" s="107"/>
      <c r="B41" s="65" t="s">
        <v>39</v>
      </c>
      <c r="C41" s="91" t="s">
        <v>56</v>
      </c>
      <c r="D41" s="51">
        <v>813600</v>
      </c>
      <c r="E41" s="52">
        <v>813600</v>
      </c>
      <c r="F41" s="54">
        <f>D41-E41</f>
        <v>0</v>
      </c>
      <c r="G41" s="52">
        <v>703900</v>
      </c>
      <c r="H41" s="52">
        <v>553400</v>
      </c>
      <c r="I41" s="54">
        <v>150500</v>
      </c>
      <c r="J41" s="52">
        <v>453600</v>
      </c>
      <c r="K41" s="52">
        <v>453600</v>
      </c>
      <c r="L41" s="54">
        <f t="shared" si="31"/>
        <v>0</v>
      </c>
      <c r="M41" s="51">
        <v>1063900</v>
      </c>
      <c r="N41" s="96">
        <v>1063900</v>
      </c>
      <c r="O41" s="52">
        <v>0</v>
      </c>
      <c r="P41" s="105"/>
      <c r="Q41" s="106"/>
      <c r="R41" s="51">
        <f t="shared" si="20"/>
        <v>1063900</v>
      </c>
      <c r="S41" s="52">
        <v>1063900</v>
      </c>
      <c r="T41" s="52">
        <v>0</v>
      </c>
      <c r="U41" s="96">
        <f t="shared" si="29"/>
        <v>1063900</v>
      </c>
      <c r="V41" s="96">
        <v>1063900</v>
      </c>
      <c r="W41" s="96">
        <v>0</v>
      </c>
      <c r="X41" s="96">
        <v>360000</v>
      </c>
      <c r="Y41" s="96">
        <v>360000</v>
      </c>
      <c r="Z41" s="96">
        <v>0</v>
      </c>
      <c r="AA41" s="112"/>
      <c r="AB41" s="112"/>
      <c r="AC41" s="96">
        <f t="shared" si="22"/>
        <v>360000</v>
      </c>
      <c r="AD41" s="96">
        <v>360000</v>
      </c>
      <c r="AE41" s="96">
        <v>0</v>
      </c>
      <c r="AF41" s="96">
        <f t="shared" si="33"/>
        <v>0</v>
      </c>
      <c r="AG41" s="96">
        <v>0</v>
      </c>
      <c r="AH41" s="96">
        <v>0</v>
      </c>
      <c r="AI41" s="96">
        <f t="shared" si="34"/>
        <v>0</v>
      </c>
      <c r="AJ41" s="96">
        <f t="shared" si="35"/>
        <v>0</v>
      </c>
      <c r="AK41" s="96">
        <f t="shared" si="36"/>
        <v>0</v>
      </c>
      <c r="AL41" s="96">
        <f t="shared" si="37"/>
        <v>0</v>
      </c>
      <c r="AM41" s="96">
        <f t="shared" si="38"/>
        <v>0</v>
      </c>
      <c r="AN41" s="96">
        <f t="shared" si="39"/>
        <v>0</v>
      </c>
    </row>
    <row r="42" spans="1:40" ht="38.25" customHeight="1" thickBot="1">
      <c r="A42" s="107"/>
      <c r="B42" s="65" t="s">
        <v>81</v>
      </c>
      <c r="C42" s="91" t="s">
        <v>56</v>
      </c>
      <c r="D42" s="51">
        <v>563760</v>
      </c>
      <c r="E42" s="52">
        <v>563760</v>
      </c>
      <c r="F42" s="54">
        <f t="shared" si="0"/>
        <v>0</v>
      </c>
      <c r="G42" s="51">
        <v>653740</v>
      </c>
      <c r="H42" s="52">
        <v>513990</v>
      </c>
      <c r="I42" s="52">
        <f>G42-H42</f>
        <v>139750</v>
      </c>
      <c r="J42" s="52">
        <v>486960</v>
      </c>
      <c r="K42" s="52">
        <v>486960</v>
      </c>
      <c r="L42" s="54">
        <f t="shared" si="31"/>
        <v>0</v>
      </c>
      <c r="M42" s="51">
        <v>730540</v>
      </c>
      <c r="N42" s="52">
        <v>730540</v>
      </c>
      <c r="O42" s="52">
        <v>0</v>
      </c>
      <c r="P42" s="105"/>
      <c r="Q42" s="106"/>
      <c r="R42" s="51">
        <f t="shared" si="20"/>
        <v>730540</v>
      </c>
      <c r="S42" s="52">
        <v>730540</v>
      </c>
      <c r="T42" s="52">
        <v>0</v>
      </c>
      <c r="U42" s="96">
        <f t="shared" si="29"/>
        <v>730540</v>
      </c>
      <c r="V42" s="96">
        <v>730540</v>
      </c>
      <c r="W42" s="96">
        <v>0</v>
      </c>
      <c r="X42" s="96">
        <v>76800</v>
      </c>
      <c r="Y42" s="96">
        <v>76800</v>
      </c>
      <c r="Z42" s="96">
        <v>0</v>
      </c>
      <c r="AA42" s="112"/>
      <c r="AB42" s="112"/>
      <c r="AC42" s="96">
        <f t="shared" si="22"/>
        <v>76800</v>
      </c>
      <c r="AD42" s="96">
        <v>76800</v>
      </c>
      <c r="AE42" s="96">
        <v>0</v>
      </c>
      <c r="AF42" s="96">
        <f t="shared" si="33"/>
        <v>0</v>
      </c>
      <c r="AG42" s="96">
        <v>0</v>
      </c>
      <c r="AH42" s="96">
        <v>0</v>
      </c>
      <c r="AI42" s="96">
        <f t="shared" si="34"/>
        <v>0</v>
      </c>
      <c r="AJ42" s="96">
        <f t="shared" si="35"/>
        <v>0</v>
      </c>
      <c r="AK42" s="96">
        <f t="shared" si="36"/>
        <v>0</v>
      </c>
      <c r="AL42" s="96">
        <f t="shared" si="37"/>
        <v>0</v>
      </c>
      <c r="AM42" s="96">
        <f t="shared" si="38"/>
        <v>0</v>
      </c>
      <c r="AN42" s="96">
        <f t="shared" si="39"/>
        <v>0</v>
      </c>
    </row>
    <row r="43" spans="1:40" ht="39.75" customHeight="1" thickBot="1">
      <c r="A43" s="107"/>
      <c r="B43" s="41" t="s">
        <v>82</v>
      </c>
      <c r="C43" s="65" t="s">
        <v>64</v>
      </c>
      <c r="D43" s="51">
        <v>0</v>
      </c>
      <c r="E43" s="59">
        <v>0</v>
      </c>
      <c r="F43" s="60">
        <f>D43-E43</f>
        <v>0</v>
      </c>
      <c r="G43" s="59">
        <v>893000</v>
      </c>
      <c r="H43" s="59">
        <v>893000</v>
      </c>
      <c r="I43" s="60">
        <f>G43-H43</f>
        <v>0</v>
      </c>
      <c r="J43" s="58">
        <v>0</v>
      </c>
      <c r="K43" s="59">
        <v>0</v>
      </c>
      <c r="L43" s="60">
        <f t="shared" si="31"/>
        <v>0</v>
      </c>
      <c r="M43" s="59">
        <v>893000</v>
      </c>
      <c r="N43" s="59">
        <v>893000</v>
      </c>
      <c r="O43" s="59">
        <f>M43-N43</f>
        <v>0</v>
      </c>
      <c r="P43" s="105"/>
      <c r="Q43" s="106"/>
      <c r="R43" s="51">
        <f t="shared" si="20"/>
        <v>893000</v>
      </c>
      <c r="S43" s="52">
        <v>893000</v>
      </c>
      <c r="T43" s="52">
        <v>0</v>
      </c>
      <c r="U43" s="96">
        <f t="shared" si="29"/>
        <v>0</v>
      </c>
      <c r="V43" s="96">
        <v>0</v>
      </c>
      <c r="W43" s="96">
        <v>0</v>
      </c>
      <c r="X43" s="96">
        <f t="shared" si="21"/>
        <v>0</v>
      </c>
      <c r="Y43" s="96">
        <v>0</v>
      </c>
      <c r="Z43" s="96">
        <v>0</v>
      </c>
      <c r="AA43" s="210" t="s">
        <v>89</v>
      </c>
      <c r="AB43" s="112"/>
      <c r="AC43" s="96">
        <f t="shared" si="22"/>
        <v>0</v>
      </c>
      <c r="AD43" s="96">
        <v>0</v>
      </c>
      <c r="AE43" s="96">
        <v>0</v>
      </c>
      <c r="AF43" s="96">
        <f t="shared" si="33"/>
        <v>0</v>
      </c>
      <c r="AG43" s="96">
        <v>0</v>
      </c>
      <c r="AH43" s="96">
        <v>0</v>
      </c>
      <c r="AI43" s="96">
        <f t="shared" si="34"/>
        <v>0</v>
      </c>
      <c r="AJ43" s="96">
        <f t="shared" si="35"/>
        <v>0</v>
      </c>
      <c r="AK43" s="96">
        <f t="shared" si="36"/>
        <v>0</v>
      </c>
      <c r="AL43" s="96">
        <f t="shared" si="37"/>
        <v>0</v>
      </c>
      <c r="AM43" s="96">
        <f t="shared" si="38"/>
        <v>0</v>
      </c>
      <c r="AN43" s="96">
        <f t="shared" si="39"/>
        <v>0</v>
      </c>
    </row>
    <row r="44" spans="1:40" ht="40.5" customHeight="1">
      <c r="A44" s="107"/>
      <c r="B44" s="41" t="s">
        <v>83</v>
      </c>
      <c r="C44" s="65" t="s">
        <v>65</v>
      </c>
      <c r="D44" s="51">
        <v>0</v>
      </c>
      <c r="E44" s="59">
        <v>0</v>
      </c>
      <c r="F44" s="60">
        <f>D44-E44</f>
        <v>0</v>
      </c>
      <c r="G44" s="59">
        <v>525000</v>
      </c>
      <c r="H44" s="59">
        <v>525000</v>
      </c>
      <c r="I44" s="60">
        <f>G44-H44</f>
        <v>0</v>
      </c>
      <c r="J44" s="58">
        <v>0</v>
      </c>
      <c r="K44" s="59">
        <v>0</v>
      </c>
      <c r="L44" s="60">
        <f t="shared" si="31"/>
        <v>0</v>
      </c>
      <c r="M44" s="59">
        <v>525000</v>
      </c>
      <c r="N44" s="59">
        <v>525000</v>
      </c>
      <c r="O44" s="59">
        <f>M44-N44</f>
        <v>0</v>
      </c>
      <c r="P44" s="105"/>
      <c r="Q44" s="106"/>
      <c r="R44" s="51">
        <f t="shared" si="20"/>
        <v>525000</v>
      </c>
      <c r="S44" s="52">
        <v>525000</v>
      </c>
      <c r="T44" s="52">
        <v>0</v>
      </c>
      <c r="U44" s="96">
        <f t="shared" si="29"/>
        <v>0</v>
      </c>
      <c r="V44" s="96">
        <v>0</v>
      </c>
      <c r="W44" s="96">
        <v>0</v>
      </c>
      <c r="X44" s="96">
        <f t="shared" si="21"/>
        <v>0</v>
      </c>
      <c r="Y44" s="96">
        <v>0</v>
      </c>
      <c r="Z44" s="96">
        <v>0</v>
      </c>
      <c r="AA44" s="112"/>
      <c r="AB44" s="112"/>
      <c r="AC44" s="96">
        <f t="shared" si="22"/>
        <v>0</v>
      </c>
      <c r="AD44" s="96">
        <v>0</v>
      </c>
      <c r="AE44" s="96">
        <v>0</v>
      </c>
      <c r="AF44" s="96">
        <f t="shared" si="33"/>
        <v>0</v>
      </c>
      <c r="AG44" s="96">
        <v>0</v>
      </c>
      <c r="AH44" s="96">
        <v>0</v>
      </c>
      <c r="AI44" s="96">
        <f t="shared" si="34"/>
        <v>0</v>
      </c>
      <c r="AJ44" s="96">
        <f t="shared" si="35"/>
        <v>0</v>
      </c>
      <c r="AK44" s="96">
        <f t="shared" si="36"/>
        <v>0</v>
      </c>
      <c r="AL44" s="96">
        <f t="shared" si="37"/>
        <v>0</v>
      </c>
      <c r="AM44" s="96">
        <f t="shared" si="38"/>
        <v>0</v>
      </c>
      <c r="AN44" s="96">
        <f t="shared" si="39"/>
        <v>0</v>
      </c>
    </row>
    <row r="45" spans="1:40" ht="39" customHeight="1">
      <c r="A45" s="107"/>
      <c r="B45" s="41" t="s">
        <v>84</v>
      </c>
      <c r="C45" s="65" t="s">
        <v>66</v>
      </c>
      <c r="D45" s="51">
        <v>0</v>
      </c>
      <c r="E45" s="59">
        <v>0</v>
      </c>
      <c r="F45" s="60">
        <f>D45-E45</f>
        <v>0</v>
      </c>
      <c r="G45" s="59">
        <v>1277000</v>
      </c>
      <c r="H45" s="59">
        <v>1277000</v>
      </c>
      <c r="I45" s="60">
        <f>G45-H45</f>
        <v>0</v>
      </c>
      <c r="J45" s="58">
        <v>0</v>
      </c>
      <c r="K45" s="59">
        <v>0</v>
      </c>
      <c r="L45" s="60">
        <f t="shared" si="31"/>
        <v>0</v>
      </c>
      <c r="M45" s="59">
        <v>1277000</v>
      </c>
      <c r="N45" s="59">
        <v>1277000</v>
      </c>
      <c r="O45" s="59">
        <f>M45-N45</f>
        <v>0</v>
      </c>
      <c r="P45" s="105"/>
      <c r="Q45" s="106"/>
      <c r="R45" s="51">
        <f t="shared" si="20"/>
        <v>1277000</v>
      </c>
      <c r="S45" s="52">
        <v>1277000</v>
      </c>
      <c r="T45" s="52">
        <v>0</v>
      </c>
      <c r="U45" s="96">
        <f t="shared" si="29"/>
        <v>1277000</v>
      </c>
      <c r="V45" s="96">
        <v>1277000</v>
      </c>
      <c r="W45" s="96">
        <v>0</v>
      </c>
      <c r="X45" s="96">
        <f t="shared" si="21"/>
        <v>1277000</v>
      </c>
      <c r="Y45" s="96">
        <v>1277000</v>
      </c>
      <c r="Z45" s="96">
        <v>0</v>
      </c>
      <c r="AA45" s="112"/>
      <c r="AB45" s="112"/>
      <c r="AC45" s="96">
        <f t="shared" si="22"/>
        <v>1277000</v>
      </c>
      <c r="AD45" s="96">
        <v>1277000</v>
      </c>
      <c r="AE45" s="96">
        <v>0</v>
      </c>
      <c r="AF45" s="96">
        <f t="shared" si="33"/>
        <v>0</v>
      </c>
      <c r="AG45" s="96">
        <v>0</v>
      </c>
      <c r="AH45" s="96">
        <v>0</v>
      </c>
      <c r="AI45" s="96">
        <f t="shared" si="34"/>
        <v>0</v>
      </c>
      <c r="AJ45" s="96">
        <f t="shared" si="35"/>
        <v>0</v>
      </c>
      <c r="AK45" s="96">
        <f t="shared" si="36"/>
        <v>0</v>
      </c>
      <c r="AL45" s="96">
        <f t="shared" si="37"/>
        <v>0</v>
      </c>
      <c r="AM45" s="96">
        <f t="shared" si="38"/>
        <v>0</v>
      </c>
      <c r="AN45" s="96">
        <f t="shared" si="39"/>
        <v>0</v>
      </c>
    </row>
    <row r="46" spans="1:40" ht="31.5" customHeight="1">
      <c r="A46" s="107"/>
      <c r="B46" s="41" t="s">
        <v>91</v>
      </c>
      <c r="C46" s="91"/>
      <c r="D46" s="51"/>
      <c r="E46" s="59"/>
      <c r="F46" s="60"/>
      <c r="G46" s="161"/>
      <c r="H46" s="59"/>
      <c r="I46" s="60"/>
      <c r="J46" s="58"/>
      <c r="K46" s="59"/>
      <c r="L46" s="60"/>
      <c r="M46" s="161"/>
      <c r="N46" s="59"/>
      <c r="O46" s="59"/>
      <c r="P46" s="105"/>
      <c r="Q46" s="106"/>
      <c r="R46" s="96"/>
      <c r="S46" s="52"/>
      <c r="T46" s="52"/>
      <c r="U46" s="96">
        <f t="shared" si="29"/>
        <v>17000000</v>
      </c>
      <c r="V46" s="96">
        <v>17000000</v>
      </c>
      <c r="W46" s="96">
        <v>0</v>
      </c>
      <c r="X46" s="96">
        <f t="shared" si="21"/>
        <v>17000000</v>
      </c>
      <c r="Y46" s="96">
        <v>17000000</v>
      </c>
      <c r="Z46" s="96">
        <v>0</v>
      </c>
      <c r="AA46" s="112"/>
      <c r="AB46" s="112"/>
      <c r="AC46" s="96">
        <f t="shared" si="22"/>
        <v>0</v>
      </c>
      <c r="AD46" s="96">
        <v>0</v>
      </c>
      <c r="AE46" s="96">
        <v>0</v>
      </c>
      <c r="AF46" s="96">
        <f t="shared" si="23"/>
        <v>0</v>
      </c>
      <c r="AG46" s="96">
        <v>0</v>
      </c>
      <c r="AH46" s="96">
        <v>0</v>
      </c>
      <c r="AI46" s="96">
        <f t="shared" si="24"/>
        <v>-17000000</v>
      </c>
      <c r="AJ46" s="96">
        <f t="shared" si="25"/>
        <v>-17000000</v>
      </c>
      <c r="AK46" s="96">
        <f t="shared" si="26"/>
        <v>0</v>
      </c>
      <c r="AL46" s="96">
        <f t="shared" si="27"/>
        <v>0</v>
      </c>
      <c r="AM46" s="96">
        <f t="shared" si="28"/>
        <v>0</v>
      </c>
      <c r="AN46" s="96">
        <f>AH46-AC46</f>
        <v>0</v>
      </c>
    </row>
    <row r="47" spans="1:40" ht="12.75" customHeight="1">
      <c r="A47" s="109"/>
      <c r="B47" s="7" t="s">
        <v>21</v>
      </c>
      <c r="C47" s="88"/>
      <c r="D47" s="42">
        <f aca="true" t="shared" si="40" ref="D47:O47">SUM(D28:D45)</f>
        <v>52940327</v>
      </c>
      <c r="E47" s="46">
        <f t="shared" si="40"/>
        <v>52940327</v>
      </c>
      <c r="F47" s="48">
        <f t="shared" si="40"/>
        <v>0</v>
      </c>
      <c r="G47" s="49">
        <f t="shared" si="40"/>
        <v>15008497</v>
      </c>
      <c r="H47" s="46">
        <f t="shared" si="40"/>
        <v>14346757</v>
      </c>
      <c r="I47" s="48">
        <f t="shared" si="40"/>
        <v>661740</v>
      </c>
      <c r="J47" s="42">
        <f t="shared" si="40"/>
        <v>36546481.489999995</v>
      </c>
      <c r="K47" s="46">
        <f t="shared" si="40"/>
        <v>36546481.489999995</v>
      </c>
      <c r="L47" s="48">
        <f t="shared" si="40"/>
        <v>0</v>
      </c>
      <c r="M47" s="49">
        <f t="shared" si="40"/>
        <v>35710464.91</v>
      </c>
      <c r="N47" s="46">
        <f t="shared" si="40"/>
        <v>35710464.91</v>
      </c>
      <c r="O47" s="46">
        <f t="shared" si="40"/>
        <v>0</v>
      </c>
      <c r="P47" s="97"/>
      <c r="Q47" s="2"/>
      <c r="R47" s="49">
        <f>SUM(R28:R45)</f>
        <v>53213338.910000004</v>
      </c>
      <c r="S47" s="46">
        <f>SUM(S28:S45)</f>
        <v>53213338.910000004</v>
      </c>
      <c r="T47" s="46">
        <f>SUM(T28:T45)</f>
        <v>0</v>
      </c>
      <c r="U47" s="46">
        <f aca="true" t="shared" si="41" ref="U47:Z47">SUM(U28:U46)</f>
        <v>80216241.91</v>
      </c>
      <c r="V47" s="46">
        <f t="shared" si="41"/>
        <v>80216241.91</v>
      </c>
      <c r="W47" s="46">
        <f t="shared" si="41"/>
        <v>0</v>
      </c>
      <c r="X47" s="46">
        <f t="shared" si="41"/>
        <v>81121801.91</v>
      </c>
      <c r="Y47" s="46">
        <f t="shared" si="41"/>
        <v>81121801.91</v>
      </c>
      <c r="Z47" s="46">
        <f t="shared" si="41"/>
        <v>0</v>
      </c>
      <c r="AC47" s="46">
        <f aca="true" t="shared" si="42" ref="AC47:AJ47">SUM(AC28:AC46)</f>
        <v>64121801.910000004</v>
      </c>
      <c r="AD47" s="46">
        <f t="shared" si="42"/>
        <v>64121801.910000004</v>
      </c>
      <c r="AE47" s="46">
        <f t="shared" si="42"/>
        <v>0</v>
      </c>
      <c r="AF47" s="46">
        <f t="shared" si="42"/>
        <v>3500000</v>
      </c>
      <c r="AG47" s="46">
        <f t="shared" si="42"/>
        <v>3500000</v>
      </c>
      <c r="AH47" s="46">
        <f t="shared" si="42"/>
        <v>0</v>
      </c>
      <c r="AI47" s="46">
        <f t="shared" si="42"/>
        <v>-17000000</v>
      </c>
      <c r="AJ47" s="46">
        <f t="shared" si="42"/>
        <v>-17000000</v>
      </c>
      <c r="AK47" s="46">
        <f>SUM(AK28:AK45)</f>
        <v>0</v>
      </c>
      <c r="AL47" s="46">
        <f>SUM(AL28:AL46)</f>
        <v>3500000</v>
      </c>
      <c r="AM47" s="46">
        <f>SUM(AM28:AM46)</f>
        <v>3500000</v>
      </c>
      <c r="AN47" s="46">
        <f>SUM(AN28:AN45)</f>
        <v>0</v>
      </c>
    </row>
    <row r="48" spans="1:40" ht="15" customHeight="1">
      <c r="A48" s="107"/>
      <c r="B48" s="12" t="s">
        <v>98</v>
      </c>
      <c r="C48" s="29"/>
      <c r="D48" s="30"/>
      <c r="E48" s="12"/>
      <c r="F48" s="31"/>
      <c r="G48" s="29"/>
      <c r="H48" s="12"/>
      <c r="I48" s="28"/>
      <c r="J48" s="30"/>
      <c r="K48" s="12"/>
      <c r="L48" s="31"/>
      <c r="M48" s="29"/>
      <c r="N48" s="12"/>
      <c r="O48" s="12"/>
      <c r="P48" s="97"/>
      <c r="Q48" s="2"/>
      <c r="R48" s="29"/>
      <c r="S48" s="12"/>
      <c r="T48" s="12"/>
      <c r="U48" s="29"/>
      <c r="V48" s="29"/>
      <c r="W48" s="29"/>
      <c r="X48" s="29"/>
      <c r="Y48" s="29"/>
      <c r="Z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</row>
    <row r="49" spans="1:40" s="39" customFormat="1" ht="24.75">
      <c r="A49" s="173">
        <v>15</v>
      </c>
      <c r="B49" s="41" t="s">
        <v>9</v>
      </c>
      <c r="C49" s="178" t="s">
        <v>56</v>
      </c>
      <c r="D49" s="51">
        <v>0</v>
      </c>
      <c r="E49" s="52">
        <v>0</v>
      </c>
      <c r="F49" s="54">
        <f>D49-E49</f>
        <v>0</v>
      </c>
      <c r="G49" s="52">
        <v>6041135</v>
      </c>
      <c r="H49" s="52">
        <v>6041135</v>
      </c>
      <c r="I49" s="54">
        <f>G49-H49</f>
        <v>0</v>
      </c>
      <c r="J49" s="51">
        <v>0</v>
      </c>
      <c r="K49" s="52">
        <v>0</v>
      </c>
      <c r="L49" s="54">
        <f>J49-K49</f>
        <v>0</v>
      </c>
      <c r="M49" s="52">
        <v>6041135</v>
      </c>
      <c r="N49" s="52">
        <v>6041135</v>
      </c>
      <c r="O49" s="52">
        <f>M49-N49</f>
        <v>0</v>
      </c>
      <c r="P49" s="175"/>
      <c r="Q49" s="176"/>
      <c r="R49" s="51">
        <f>S49+T49</f>
        <v>6041135</v>
      </c>
      <c r="S49" s="52">
        <v>6041135</v>
      </c>
      <c r="T49" s="52">
        <v>0</v>
      </c>
      <c r="U49" s="96">
        <f>V49+W49</f>
        <v>2041135</v>
      </c>
      <c r="V49" s="96">
        <v>2041135</v>
      </c>
      <c r="W49" s="96">
        <v>0</v>
      </c>
      <c r="X49" s="96">
        <f>Y49+Z49</f>
        <v>2041135</v>
      </c>
      <c r="Y49" s="96">
        <v>2041135</v>
      </c>
      <c r="Z49" s="96">
        <v>0</v>
      </c>
      <c r="AA49" s="177"/>
      <c r="AB49" s="177"/>
      <c r="AC49" s="96">
        <f>AD49+AE49</f>
        <v>2041135</v>
      </c>
      <c r="AD49" s="96">
        <v>2041135</v>
      </c>
      <c r="AE49" s="96">
        <v>0</v>
      </c>
      <c r="AF49" s="96">
        <f>AG49+AH49</f>
        <v>0</v>
      </c>
      <c r="AG49" s="96">
        <v>0</v>
      </c>
      <c r="AH49" s="96">
        <v>0</v>
      </c>
      <c r="AI49" s="96">
        <f>AJ49+AK49</f>
        <v>0</v>
      </c>
      <c r="AJ49" s="96">
        <f>AD49-Y49</f>
        <v>0</v>
      </c>
      <c r="AK49" s="96">
        <f>AE49-Z49</f>
        <v>0</v>
      </c>
      <c r="AL49" s="96">
        <f>AM49+AN49</f>
        <v>0</v>
      </c>
      <c r="AM49" s="96">
        <f>AG49-AB49</f>
        <v>0</v>
      </c>
      <c r="AN49" s="96">
        <f>AE49-Z49</f>
        <v>0</v>
      </c>
    </row>
    <row r="50" spans="1:40" s="39" customFormat="1" ht="45" customHeight="1">
      <c r="A50" s="173">
        <v>15</v>
      </c>
      <c r="B50" s="41" t="s">
        <v>85</v>
      </c>
      <c r="C50" s="65" t="s">
        <v>67</v>
      </c>
      <c r="D50" s="51">
        <v>2500000</v>
      </c>
      <c r="E50" s="52">
        <v>2500000</v>
      </c>
      <c r="F50" s="54">
        <f>D50-E50</f>
        <v>0</v>
      </c>
      <c r="G50" s="51">
        <v>0</v>
      </c>
      <c r="H50" s="52">
        <v>0</v>
      </c>
      <c r="I50" s="54">
        <f>G50-H50</f>
        <v>0</v>
      </c>
      <c r="J50" s="51">
        <v>0</v>
      </c>
      <c r="K50" s="52">
        <v>0</v>
      </c>
      <c r="L50" s="54">
        <f>J50-K50</f>
        <v>0</v>
      </c>
      <c r="M50" s="51">
        <v>2500000</v>
      </c>
      <c r="N50" s="52">
        <v>2500000</v>
      </c>
      <c r="O50" s="52">
        <f>M50-N50</f>
        <v>0</v>
      </c>
      <c r="P50" s="175"/>
      <c r="Q50" s="176"/>
      <c r="R50" s="51">
        <f>S50+T50</f>
        <v>2500000</v>
      </c>
      <c r="S50" s="52">
        <v>2500000</v>
      </c>
      <c r="T50" s="52">
        <v>0</v>
      </c>
      <c r="U50" s="96">
        <f>V50+W50</f>
        <v>2500000</v>
      </c>
      <c r="V50" s="96">
        <v>2500000</v>
      </c>
      <c r="W50" s="96">
        <v>0</v>
      </c>
      <c r="X50" s="96">
        <f>Y50+Z50</f>
        <v>2500000</v>
      </c>
      <c r="Y50" s="96">
        <v>2500000</v>
      </c>
      <c r="Z50" s="96">
        <v>0</v>
      </c>
      <c r="AA50" s="179"/>
      <c r="AB50" s="179"/>
      <c r="AC50" s="96">
        <f>AD50+AE50</f>
        <v>2500000</v>
      </c>
      <c r="AD50" s="96">
        <v>2500000</v>
      </c>
      <c r="AE50" s="96">
        <v>0</v>
      </c>
      <c r="AF50" s="96">
        <f>AG50+AH50</f>
        <v>0</v>
      </c>
      <c r="AG50" s="96">
        <v>0</v>
      </c>
      <c r="AH50" s="96">
        <v>0</v>
      </c>
      <c r="AI50" s="96">
        <f>AJ50+AK50</f>
        <v>0</v>
      </c>
      <c r="AJ50" s="96">
        <f>AD50-Y50</f>
        <v>0</v>
      </c>
      <c r="AK50" s="96">
        <f>AE50-Z50</f>
        <v>0</v>
      </c>
      <c r="AL50" s="96">
        <f>AM50+AN50</f>
        <v>0</v>
      </c>
      <c r="AM50" s="96">
        <f>AG50-AB50</f>
        <v>0</v>
      </c>
      <c r="AN50" s="96">
        <f>AE50-Z50</f>
        <v>0</v>
      </c>
    </row>
    <row r="51" spans="1:40" s="39" customFormat="1" ht="45" customHeight="1" hidden="1">
      <c r="A51" s="173">
        <v>15</v>
      </c>
      <c r="B51" s="41" t="s">
        <v>95</v>
      </c>
      <c r="C51" s="178" t="s">
        <v>56</v>
      </c>
      <c r="D51" s="51">
        <v>0</v>
      </c>
      <c r="E51" s="52">
        <v>0</v>
      </c>
      <c r="F51" s="54">
        <f>D51-E51</f>
        <v>0</v>
      </c>
      <c r="G51" s="52">
        <v>4021638</v>
      </c>
      <c r="H51" s="52">
        <v>4021638</v>
      </c>
      <c r="I51" s="54">
        <f>G51-H51</f>
        <v>0</v>
      </c>
      <c r="J51" s="51">
        <v>0</v>
      </c>
      <c r="K51" s="52">
        <v>0</v>
      </c>
      <c r="L51" s="54">
        <f>J51-K51</f>
        <v>0</v>
      </c>
      <c r="M51" s="52">
        <v>4021638</v>
      </c>
      <c r="N51" s="52">
        <v>4021638</v>
      </c>
      <c r="O51" s="180">
        <f>M51-N51</f>
        <v>0</v>
      </c>
      <c r="P51" s="175"/>
      <c r="Q51" s="176"/>
      <c r="R51" s="51">
        <f>S51+T51</f>
        <v>4021638</v>
      </c>
      <c r="S51" s="52">
        <v>4021638</v>
      </c>
      <c r="T51" s="52">
        <v>0</v>
      </c>
      <c r="U51" s="96">
        <f>V51+W51</f>
        <v>0</v>
      </c>
      <c r="V51" s="96">
        <v>0</v>
      </c>
      <c r="W51" s="96">
        <v>0</v>
      </c>
      <c r="X51" s="96">
        <f>Y51+Z51</f>
        <v>0</v>
      </c>
      <c r="Y51" s="96">
        <v>0</v>
      </c>
      <c r="Z51" s="96">
        <v>0</v>
      </c>
      <c r="AA51" s="181"/>
      <c r="AB51" s="181"/>
      <c r="AC51" s="96">
        <f>AD51+AE51</f>
        <v>0</v>
      </c>
      <c r="AD51" s="96">
        <v>0</v>
      </c>
      <c r="AE51" s="96">
        <v>0</v>
      </c>
      <c r="AF51" s="96">
        <f>AG51+AH51</f>
        <v>0</v>
      </c>
      <c r="AG51" s="96">
        <v>0</v>
      </c>
      <c r="AH51" s="96">
        <v>0</v>
      </c>
      <c r="AI51" s="96">
        <f>AJ51+AK51</f>
        <v>0</v>
      </c>
      <c r="AJ51" s="96">
        <f>Y51-V51</f>
        <v>0</v>
      </c>
      <c r="AK51" s="96">
        <f>Z51-W51</f>
        <v>0</v>
      </c>
      <c r="AL51" s="96">
        <f>AM51+AN51</f>
        <v>0</v>
      </c>
      <c r="AM51" s="96">
        <f>AB51-Y51</f>
        <v>0</v>
      </c>
      <c r="AN51" s="96">
        <f>AC51-Z51</f>
        <v>0</v>
      </c>
    </row>
    <row r="52" spans="1:40" ht="12.75" customHeight="1">
      <c r="A52" s="109"/>
      <c r="B52" s="7" t="s">
        <v>22</v>
      </c>
      <c r="C52" s="88"/>
      <c r="D52" s="42">
        <f aca="true" t="shared" si="43" ref="D52:O52">SUM(D49:D51)</f>
        <v>2500000</v>
      </c>
      <c r="E52" s="46">
        <f t="shared" si="43"/>
        <v>2500000</v>
      </c>
      <c r="F52" s="48">
        <f t="shared" si="43"/>
        <v>0</v>
      </c>
      <c r="G52" s="49">
        <f t="shared" si="43"/>
        <v>10062773</v>
      </c>
      <c r="H52" s="46">
        <f t="shared" si="43"/>
        <v>10062773</v>
      </c>
      <c r="I52" s="48">
        <f t="shared" si="43"/>
        <v>0</v>
      </c>
      <c r="J52" s="42">
        <f t="shared" si="43"/>
        <v>0</v>
      </c>
      <c r="K52" s="46">
        <f t="shared" si="43"/>
        <v>0</v>
      </c>
      <c r="L52" s="48">
        <f t="shared" si="43"/>
        <v>0</v>
      </c>
      <c r="M52" s="49">
        <f t="shared" si="43"/>
        <v>12562773</v>
      </c>
      <c r="N52" s="46">
        <f t="shared" si="43"/>
        <v>12562773</v>
      </c>
      <c r="O52" s="46">
        <f t="shared" si="43"/>
        <v>0</v>
      </c>
      <c r="P52" s="97"/>
      <c r="Q52" s="2"/>
      <c r="R52" s="49">
        <f aca="true" t="shared" si="44" ref="R52:W52">SUM(R49:R51)</f>
        <v>12562773</v>
      </c>
      <c r="S52" s="46">
        <f t="shared" si="44"/>
        <v>12562773</v>
      </c>
      <c r="T52" s="46">
        <f t="shared" si="44"/>
        <v>0</v>
      </c>
      <c r="U52" s="46">
        <f t="shared" si="44"/>
        <v>4541135</v>
      </c>
      <c r="V52" s="46">
        <f t="shared" si="44"/>
        <v>4541135</v>
      </c>
      <c r="W52" s="46">
        <f t="shared" si="44"/>
        <v>0</v>
      </c>
      <c r="X52" s="46">
        <f>SUM(X49:X51)</f>
        <v>4541135</v>
      </c>
      <c r="Y52" s="46">
        <f>SUM(Y49:Y51)</f>
        <v>4541135</v>
      </c>
      <c r="Z52" s="46">
        <f>SUM(Z49:Z51)</f>
        <v>0</v>
      </c>
      <c r="AC52" s="46">
        <f aca="true" t="shared" si="45" ref="AC52:AK52">SUM(AC49:AC51)</f>
        <v>4541135</v>
      </c>
      <c r="AD52" s="46">
        <f t="shared" si="45"/>
        <v>4541135</v>
      </c>
      <c r="AE52" s="46">
        <f t="shared" si="45"/>
        <v>0</v>
      </c>
      <c r="AF52" s="46">
        <f>SUM(AF49:AF51)</f>
        <v>0</v>
      </c>
      <c r="AG52" s="46">
        <f>SUM(AG49:AG51)</f>
        <v>0</v>
      </c>
      <c r="AH52" s="46">
        <f>SUM(AH49:AH51)</f>
        <v>0</v>
      </c>
      <c r="AI52" s="46">
        <f t="shared" si="45"/>
        <v>0</v>
      </c>
      <c r="AJ52" s="46">
        <f t="shared" si="45"/>
        <v>0</v>
      </c>
      <c r="AK52" s="46">
        <f t="shared" si="45"/>
        <v>0</v>
      </c>
      <c r="AL52" s="46">
        <f>SUM(AL49:AL51)</f>
        <v>0</v>
      </c>
      <c r="AM52" s="46">
        <f>SUM(AM49:AM51)</f>
        <v>0</v>
      </c>
      <c r="AN52" s="46">
        <f>SUM(AN49:AN51)</f>
        <v>0</v>
      </c>
    </row>
    <row r="53" spans="1:40" ht="15" customHeight="1">
      <c r="A53" s="107"/>
      <c r="B53" s="12" t="s">
        <v>99</v>
      </c>
      <c r="C53" s="29"/>
      <c r="D53" s="30"/>
      <c r="E53" s="12"/>
      <c r="F53" s="31"/>
      <c r="G53" s="29"/>
      <c r="H53" s="12"/>
      <c r="I53" s="28"/>
      <c r="J53" s="30"/>
      <c r="K53" s="12"/>
      <c r="L53" s="31"/>
      <c r="M53" s="29"/>
      <c r="N53" s="12"/>
      <c r="O53" s="12"/>
      <c r="P53" s="97"/>
      <c r="Q53" s="2"/>
      <c r="R53" s="29"/>
      <c r="S53" s="12"/>
      <c r="T53" s="12"/>
      <c r="U53" s="29"/>
      <c r="V53" s="29"/>
      <c r="W53" s="29"/>
      <c r="X53" s="29"/>
      <c r="Y53" s="29"/>
      <c r="Z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</row>
    <row r="54" spans="1:40" ht="27.75" customHeight="1">
      <c r="A54" s="107">
        <v>28</v>
      </c>
      <c r="B54" s="41" t="s">
        <v>86</v>
      </c>
      <c r="C54" s="178" t="s">
        <v>56</v>
      </c>
      <c r="D54" s="58">
        <v>0</v>
      </c>
      <c r="E54" s="59">
        <v>0</v>
      </c>
      <c r="F54" s="60">
        <f>D54-E54</f>
        <v>0</v>
      </c>
      <c r="G54" s="58">
        <v>0</v>
      </c>
      <c r="H54" s="59">
        <v>0</v>
      </c>
      <c r="I54" s="60">
        <f>G54-H54</f>
        <v>0</v>
      </c>
      <c r="J54" s="58">
        <v>0</v>
      </c>
      <c r="K54" s="59">
        <v>0</v>
      </c>
      <c r="L54" s="60">
        <f>J54-K54</f>
        <v>0</v>
      </c>
      <c r="M54" s="58">
        <v>0</v>
      </c>
      <c r="N54" s="59">
        <v>0</v>
      </c>
      <c r="O54" s="59">
        <f>M54-N54</f>
        <v>0</v>
      </c>
      <c r="P54" s="105"/>
      <c r="Q54" s="106"/>
      <c r="R54" s="51">
        <f>S54+T54</f>
        <v>3000000</v>
      </c>
      <c r="S54" s="52">
        <v>3000000</v>
      </c>
      <c r="T54" s="52">
        <v>0</v>
      </c>
      <c r="U54" s="96">
        <f>V54+W54</f>
        <v>3000000</v>
      </c>
      <c r="V54" s="96">
        <v>3000000</v>
      </c>
      <c r="W54" s="96">
        <v>0</v>
      </c>
      <c r="X54" s="96">
        <f>Y54+Z54</f>
        <v>3000000</v>
      </c>
      <c r="Y54" s="96">
        <v>3000000</v>
      </c>
      <c r="Z54" s="96">
        <v>0</v>
      </c>
      <c r="AA54" s="182"/>
      <c r="AB54" s="112"/>
      <c r="AC54" s="96">
        <f>AD54+AE54</f>
        <v>3000000</v>
      </c>
      <c r="AD54" s="96">
        <v>3000000</v>
      </c>
      <c r="AE54" s="96">
        <v>0</v>
      </c>
      <c r="AF54" s="96">
        <f>AG54+AH54</f>
        <v>0</v>
      </c>
      <c r="AG54" s="96">
        <v>0</v>
      </c>
      <c r="AH54" s="96">
        <v>0</v>
      </c>
      <c r="AI54" s="96">
        <f>AJ54+AK54</f>
        <v>0</v>
      </c>
      <c r="AJ54" s="96">
        <f>AD54-Y54</f>
        <v>0</v>
      </c>
      <c r="AK54" s="96">
        <f>AE54-Z54</f>
        <v>0</v>
      </c>
      <c r="AL54" s="96">
        <f>AM54+AN54</f>
        <v>0</v>
      </c>
      <c r="AM54" s="96">
        <f>AG54-AB54</f>
        <v>0</v>
      </c>
      <c r="AN54" s="96">
        <f>AE54-Z54</f>
        <v>0</v>
      </c>
    </row>
    <row r="55" spans="1:40" ht="13.5" customHeight="1">
      <c r="A55" s="109"/>
      <c r="B55" s="7" t="s">
        <v>23</v>
      </c>
      <c r="C55" s="88"/>
      <c r="D55" s="42">
        <f aca="true" t="shared" si="46" ref="D55:I55">SUM(D54)</f>
        <v>0</v>
      </c>
      <c r="E55" s="46">
        <f t="shared" si="46"/>
        <v>0</v>
      </c>
      <c r="F55" s="48">
        <f t="shared" si="46"/>
        <v>0</v>
      </c>
      <c r="G55" s="49">
        <f t="shared" si="46"/>
        <v>0</v>
      </c>
      <c r="H55" s="46">
        <f t="shared" si="46"/>
        <v>0</v>
      </c>
      <c r="I55" s="48">
        <f t="shared" si="46"/>
        <v>0</v>
      </c>
      <c r="J55" s="42">
        <f aca="true" t="shared" si="47" ref="J55:O55">SUM(J54)</f>
        <v>0</v>
      </c>
      <c r="K55" s="46">
        <f t="shared" si="47"/>
        <v>0</v>
      </c>
      <c r="L55" s="48">
        <f t="shared" si="47"/>
        <v>0</v>
      </c>
      <c r="M55" s="49">
        <f t="shared" si="47"/>
        <v>0</v>
      </c>
      <c r="N55" s="46">
        <f t="shared" si="47"/>
        <v>0</v>
      </c>
      <c r="O55" s="46">
        <f t="shared" si="47"/>
        <v>0</v>
      </c>
      <c r="P55" s="97"/>
      <c r="Q55" s="2"/>
      <c r="R55" s="49">
        <f aca="true" t="shared" si="48" ref="R55:W55">SUM(R54)</f>
        <v>3000000</v>
      </c>
      <c r="S55" s="46">
        <f t="shared" si="48"/>
        <v>3000000</v>
      </c>
      <c r="T55" s="46">
        <f t="shared" si="48"/>
        <v>0</v>
      </c>
      <c r="U55" s="46">
        <f t="shared" si="48"/>
        <v>3000000</v>
      </c>
      <c r="V55" s="46">
        <f t="shared" si="48"/>
        <v>3000000</v>
      </c>
      <c r="W55" s="46">
        <f t="shared" si="48"/>
        <v>0</v>
      </c>
      <c r="X55" s="46">
        <f>SUM(X54)</f>
        <v>3000000</v>
      </c>
      <c r="Y55" s="46">
        <f>SUM(Y54)</f>
        <v>3000000</v>
      </c>
      <c r="Z55" s="46">
        <f>SUM(Z54)</f>
        <v>0</v>
      </c>
      <c r="AC55" s="46">
        <f aca="true" t="shared" si="49" ref="AC55:AK55">SUM(AC54)</f>
        <v>3000000</v>
      </c>
      <c r="AD55" s="46">
        <f t="shared" si="49"/>
        <v>3000000</v>
      </c>
      <c r="AE55" s="46">
        <f t="shared" si="49"/>
        <v>0</v>
      </c>
      <c r="AF55" s="46">
        <f>SUM(AF54)</f>
        <v>0</v>
      </c>
      <c r="AG55" s="46">
        <f>SUM(AG54)</f>
        <v>0</v>
      </c>
      <c r="AH55" s="46">
        <f>SUM(AH54)</f>
        <v>0</v>
      </c>
      <c r="AI55" s="46">
        <f t="shared" si="49"/>
        <v>0</v>
      </c>
      <c r="AJ55" s="46">
        <f t="shared" si="49"/>
        <v>0</v>
      </c>
      <c r="AK55" s="46">
        <f t="shared" si="49"/>
        <v>0</v>
      </c>
      <c r="AL55" s="46">
        <f>SUM(AL54)</f>
        <v>0</v>
      </c>
      <c r="AM55" s="46">
        <f>SUM(AM54)</f>
        <v>0</v>
      </c>
      <c r="AN55" s="46">
        <f>SUM(AN54)</f>
        <v>0</v>
      </c>
    </row>
    <row r="56" spans="1:40" ht="15" customHeight="1">
      <c r="A56" s="107"/>
      <c r="B56" s="12" t="s">
        <v>10</v>
      </c>
      <c r="C56" s="29"/>
      <c r="D56" s="30"/>
      <c r="E56" s="12"/>
      <c r="F56" s="31"/>
      <c r="G56" s="29"/>
      <c r="H56" s="12"/>
      <c r="I56" s="28"/>
      <c r="J56" s="62"/>
      <c r="K56" s="61"/>
      <c r="L56" s="63"/>
      <c r="M56" s="64"/>
      <c r="N56" s="61"/>
      <c r="O56" s="61"/>
      <c r="P56" s="97"/>
      <c r="Q56" s="2"/>
      <c r="R56" s="64"/>
      <c r="S56" s="61"/>
      <c r="T56" s="61"/>
      <c r="U56" s="64"/>
      <c r="V56" s="64"/>
      <c r="W56" s="64"/>
      <c r="X56" s="64"/>
      <c r="Y56" s="64"/>
      <c r="Z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</row>
    <row r="57" spans="1:40" ht="15" customHeight="1">
      <c r="A57" s="107">
        <v>12</v>
      </c>
      <c r="B57" s="41" t="s">
        <v>11</v>
      </c>
      <c r="C57" s="178" t="s">
        <v>56</v>
      </c>
      <c r="D57" s="58">
        <v>1000000</v>
      </c>
      <c r="E57" s="52">
        <v>1000000</v>
      </c>
      <c r="F57" s="58">
        <v>0</v>
      </c>
      <c r="G57" s="58">
        <v>1471500</v>
      </c>
      <c r="H57" s="96">
        <v>1471500</v>
      </c>
      <c r="I57" s="54">
        <v>0</v>
      </c>
      <c r="J57" s="51">
        <v>0</v>
      </c>
      <c r="K57" s="52">
        <v>0</v>
      </c>
      <c r="L57" s="51">
        <v>0</v>
      </c>
      <c r="M57" s="51">
        <v>2471500</v>
      </c>
      <c r="N57" s="96">
        <v>2471500</v>
      </c>
      <c r="O57" s="52">
        <v>0</v>
      </c>
      <c r="P57" s="105"/>
      <c r="Q57" s="106"/>
      <c r="R57" s="51">
        <f>S57+T57</f>
        <v>2471500</v>
      </c>
      <c r="S57" s="52">
        <v>2471500</v>
      </c>
      <c r="T57" s="52">
        <v>0</v>
      </c>
      <c r="U57" s="96">
        <f>V57+W57</f>
        <v>2471500</v>
      </c>
      <c r="V57" s="96">
        <v>2471500</v>
      </c>
      <c r="W57" s="96">
        <v>0</v>
      </c>
      <c r="X57" s="96">
        <f>Y57+Z57</f>
        <v>2471500</v>
      </c>
      <c r="Y57" s="96">
        <v>2471500</v>
      </c>
      <c r="Z57" s="96">
        <v>0</v>
      </c>
      <c r="AA57" s="112"/>
      <c r="AB57" s="112"/>
      <c r="AC57" s="96">
        <f>AD57+AE57</f>
        <v>2471500</v>
      </c>
      <c r="AD57" s="96">
        <v>2471500</v>
      </c>
      <c r="AE57" s="96">
        <v>0</v>
      </c>
      <c r="AF57" s="96">
        <f>AG57+AH57</f>
        <v>13500000</v>
      </c>
      <c r="AG57" s="96">
        <v>13500000</v>
      </c>
      <c r="AH57" s="96">
        <v>0</v>
      </c>
      <c r="AI57" s="96">
        <f>AJ57+AK57</f>
        <v>0</v>
      </c>
      <c r="AJ57" s="96">
        <v>0</v>
      </c>
      <c r="AK57" s="96">
        <f>AE57-Z57</f>
        <v>0</v>
      </c>
      <c r="AL57" s="96">
        <f>AM57+AN57</f>
        <v>13500000</v>
      </c>
      <c r="AM57" s="96">
        <v>13500000</v>
      </c>
      <c r="AN57" s="96">
        <v>0</v>
      </c>
    </row>
    <row r="58" spans="1:40" ht="13.5" customHeight="1">
      <c r="A58" s="109"/>
      <c r="B58" s="7" t="s">
        <v>25</v>
      </c>
      <c r="C58" s="88"/>
      <c r="D58" s="42">
        <f aca="true" t="shared" si="50" ref="D58:I58">SUM(D57)</f>
        <v>1000000</v>
      </c>
      <c r="E58" s="46">
        <f t="shared" si="50"/>
        <v>1000000</v>
      </c>
      <c r="F58" s="48">
        <f t="shared" si="50"/>
        <v>0</v>
      </c>
      <c r="G58" s="49">
        <f t="shared" si="50"/>
        <v>1471500</v>
      </c>
      <c r="H58" s="46">
        <f t="shared" si="50"/>
        <v>1471500</v>
      </c>
      <c r="I58" s="48">
        <f t="shared" si="50"/>
        <v>0</v>
      </c>
      <c r="J58" s="42">
        <f aca="true" t="shared" si="51" ref="J58:O58">SUM(J57)</f>
        <v>0</v>
      </c>
      <c r="K58" s="46">
        <f t="shared" si="51"/>
        <v>0</v>
      </c>
      <c r="L58" s="48">
        <f t="shared" si="51"/>
        <v>0</v>
      </c>
      <c r="M58" s="49">
        <f t="shared" si="51"/>
        <v>2471500</v>
      </c>
      <c r="N58" s="46">
        <f t="shared" si="51"/>
        <v>2471500</v>
      </c>
      <c r="O58" s="46">
        <f t="shared" si="51"/>
        <v>0</v>
      </c>
      <c r="P58" s="97"/>
      <c r="Q58" s="2"/>
      <c r="R58" s="49">
        <f aca="true" t="shared" si="52" ref="R58:W58">SUM(R57)</f>
        <v>2471500</v>
      </c>
      <c r="S58" s="46">
        <f t="shared" si="52"/>
        <v>2471500</v>
      </c>
      <c r="T58" s="46">
        <f t="shared" si="52"/>
        <v>0</v>
      </c>
      <c r="U58" s="46">
        <f t="shared" si="52"/>
        <v>2471500</v>
      </c>
      <c r="V58" s="46">
        <f t="shared" si="52"/>
        <v>2471500</v>
      </c>
      <c r="W58" s="46">
        <f t="shared" si="52"/>
        <v>0</v>
      </c>
      <c r="X58" s="46">
        <f>SUM(X57)</f>
        <v>2471500</v>
      </c>
      <c r="Y58" s="46">
        <f>SUM(Y57)</f>
        <v>2471500</v>
      </c>
      <c r="Z58" s="46">
        <f>SUM(Z57)</f>
        <v>0</v>
      </c>
      <c r="AC58" s="46">
        <f aca="true" t="shared" si="53" ref="AC58:AK58">SUM(AC57)</f>
        <v>2471500</v>
      </c>
      <c r="AD58" s="46">
        <f t="shared" si="53"/>
        <v>2471500</v>
      </c>
      <c r="AE58" s="46">
        <f t="shared" si="53"/>
        <v>0</v>
      </c>
      <c r="AF58" s="46">
        <f>SUM(AF57)</f>
        <v>13500000</v>
      </c>
      <c r="AG58" s="46">
        <f>SUM(AG57)</f>
        <v>13500000</v>
      </c>
      <c r="AH58" s="46">
        <f>SUM(AH57)</f>
        <v>0</v>
      </c>
      <c r="AI58" s="46">
        <f t="shared" si="53"/>
        <v>0</v>
      </c>
      <c r="AJ58" s="46">
        <f t="shared" si="53"/>
        <v>0</v>
      </c>
      <c r="AK58" s="46">
        <f t="shared" si="53"/>
        <v>0</v>
      </c>
      <c r="AL58" s="46">
        <f>SUM(AL57)</f>
        <v>13500000</v>
      </c>
      <c r="AM58" s="46">
        <f>SUM(AM57)</f>
        <v>13500000</v>
      </c>
      <c r="AN58" s="46">
        <f>SUM(AN57)</f>
        <v>0</v>
      </c>
    </row>
    <row r="59" spans="1:40" ht="12" customHeight="1">
      <c r="A59" s="107"/>
      <c r="B59" s="3"/>
      <c r="C59" s="90"/>
      <c r="D59" s="74"/>
      <c r="E59" s="75"/>
      <c r="F59" s="76"/>
      <c r="G59" s="74"/>
      <c r="H59" s="75"/>
      <c r="I59" s="76">
        <f>G59-H59</f>
        <v>0</v>
      </c>
      <c r="J59" s="18"/>
      <c r="K59" s="5"/>
      <c r="L59" s="19"/>
      <c r="M59" s="18"/>
      <c r="N59" s="5"/>
      <c r="O59" s="5">
        <f>M59-N59</f>
        <v>0</v>
      </c>
      <c r="P59" s="97"/>
      <c r="Q59" s="2"/>
      <c r="R59" s="18"/>
      <c r="S59" s="5"/>
      <c r="T59" s="5">
        <f>R59-S59</f>
        <v>0</v>
      </c>
      <c r="U59" s="108"/>
      <c r="V59" s="108"/>
      <c r="W59" s="108"/>
      <c r="X59" s="108"/>
      <c r="Y59" s="108"/>
      <c r="Z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</row>
    <row r="60" spans="1:40" ht="15" customHeight="1">
      <c r="A60" s="107"/>
      <c r="B60" s="33" t="s">
        <v>12</v>
      </c>
      <c r="C60" s="92"/>
      <c r="D60" s="35">
        <f aca="true" t="shared" si="54" ref="D60:I60">SUM(D6:D58)/2</f>
        <v>69318062.03</v>
      </c>
      <c r="E60" s="34">
        <f t="shared" si="54"/>
        <v>64951532</v>
      </c>
      <c r="F60" s="36">
        <f t="shared" si="54"/>
        <v>4366530.03</v>
      </c>
      <c r="G60" s="37">
        <f t="shared" si="54"/>
        <v>40782989.03</v>
      </c>
      <c r="H60" s="34">
        <f t="shared" si="54"/>
        <v>32900791</v>
      </c>
      <c r="I60" s="36">
        <f t="shared" si="54"/>
        <v>7882198.029999999</v>
      </c>
      <c r="J60" s="35">
        <f aca="true" t="shared" si="55" ref="J60:O60">SUM(J6:J58)/2</f>
        <v>41959777.519999996</v>
      </c>
      <c r="K60" s="34">
        <f t="shared" si="55"/>
        <v>40432041.489999995</v>
      </c>
      <c r="L60" s="36">
        <f t="shared" si="55"/>
        <v>1527736.03</v>
      </c>
      <c r="M60" s="37">
        <f t="shared" si="55"/>
        <v>72909395.94</v>
      </c>
      <c r="N60" s="34">
        <f t="shared" si="55"/>
        <v>62499143.91</v>
      </c>
      <c r="O60" s="34">
        <f t="shared" si="55"/>
        <v>10410252.030000001</v>
      </c>
      <c r="P60" s="97"/>
      <c r="Q60" s="2"/>
      <c r="R60" s="155">
        <f aca="true" t="shared" si="56" ref="R60:W60">SUM(R6:R58)/2</f>
        <v>93412269.94</v>
      </c>
      <c r="S60" s="165">
        <f t="shared" si="56"/>
        <v>83002017.91000001</v>
      </c>
      <c r="T60" s="165">
        <f t="shared" si="56"/>
        <v>10410252.030000001</v>
      </c>
      <c r="U60" s="165">
        <f t="shared" si="56"/>
        <v>106012269.94</v>
      </c>
      <c r="V60" s="165">
        <f t="shared" si="56"/>
        <v>99451656.91</v>
      </c>
      <c r="W60" s="165">
        <f t="shared" si="56"/>
        <v>6560613.029999999</v>
      </c>
      <c r="X60" s="165">
        <f>SUM(X6:X58)/2</f>
        <v>110857508.94</v>
      </c>
      <c r="Y60" s="165">
        <f>SUM(Y6:Y58)/2</f>
        <v>104477738.71000001</v>
      </c>
      <c r="Z60" s="165">
        <f>SUM(Z6:Z58)/2</f>
        <v>6379770.229999999</v>
      </c>
      <c r="AA60" s="166"/>
      <c r="AB60" s="166"/>
      <c r="AC60" s="165">
        <f aca="true" t="shared" si="57" ref="AC60:AK60">SUM(AC6:AC58)/2</f>
        <v>93805128.94</v>
      </c>
      <c r="AD60" s="165">
        <f t="shared" si="57"/>
        <v>87416739.09</v>
      </c>
      <c r="AE60" s="165">
        <f t="shared" si="57"/>
        <v>6388389.85</v>
      </c>
      <c r="AF60" s="165">
        <f>SUM(AF6:AF58)/2</f>
        <v>17052380</v>
      </c>
      <c r="AG60" s="165">
        <f>SUM(AG6:AG58)/2</f>
        <v>17052380</v>
      </c>
      <c r="AH60" s="165">
        <f>SUM(AH6:AH58)/2</f>
        <v>0</v>
      </c>
      <c r="AI60" s="165">
        <f t="shared" si="57"/>
        <v>-17052380</v>
      </c>
      <c r="AJ60" s="165">
        <f t="shared" si="57"/>
        <v>-17060999.62</v>
      </c>
      <c r="AK60" s="165">
        <f t="shared" si="57"/>
        <v>8619.619999999995</v>
      </c>
      <c r="AL60" s="165">
        <f>SUM(AL6:AL58)/2</f>
        <v>17052380</v>
      </c>
      <c r="AM60" s="165">
        <f>SUM(AM6:AM58)/2</f>
        <v>17052380</v>
      </c>
      <c r="AN60" s="165">
        <f>SUM(AN6:AN58)/2</f>
        <v>0</v>
      </c>
    </row>
    <row r="61" spans="1:40" ht="11.25" customHeight="1">
      <c r="A61" s="107"/>
      <c r="B61" s="4"/>
      <c r="C61" s="89"/>
      <c r="D61" s="74"/>
      <c r="E61" s="75"/>
      <c r="F61" s="76"/>
      <c r="G61" s="74"/>
      <c r="H61" s="75"/>
      <c r="I61" s="76"/>
      <c r="J61" s="18"/>
      <c r="K61" s="5"/>
      <c r="L61" s="19"/>
      <c r="M61" s="18"/>
      <c r="N61" s="5"/>
      <c r="O61" s="5"/>
      <c r="P61" s="97"/>
      <c r="Q61" s="2"/>
      <c r="R61" s="38">
        <f>S61+T61</f>
        <v>0</v>
      </c>
      <c r="S61" s="5"/>
      <c r="T61" s="5"/>
      <c r="U61" s="108"/>
      <c r="V61" s="108"/>
      <c r="W61" s="108"/>
      <c r="X61" s="108"/>
      <c r="Y61" s="108"/>
      <c r="Z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</row>
    <row r="62" spans="1:40" ht="33.75" customHeight="1">
      <c r="A62" s="107"/>
      <c r="B62" s="14" t="s">
        <v>28</v>
      </c>
      <c r="C62" s="93"/>
      <c r="D62" s="71">
        <v>12273044</v>
      </c>
      <c r="E62" s="72">
        <v>12273044</v>
      </c>
      <c r="F62" s="73">
        <f>D62-E62</f>
        <v>0</v>
      </c>
      <c r="G62" s="71">
        <v>30581538</v>
      </c>
      <c r="H62" s="72">
        <v>30581538</v>
      </c>
      <c r="I62" s="73">
        <f>G62-H62</f>
        <v>0</v>
      </c>
      <c r="J62" s="51">
        <v>2500108</v>
      </c>
      <c r="K62" s="52">
        <v>2500108</v>
      </c>
      <c r="L62" s="54">
        <f>J62-K62</f>
        <v>0</v>
      </c>
      <c r="M62" s="51">
        <v>35081538</v>
      </c>
      <c r="N62" s="52">
        <v>35081538</v>
      </c>
      <c r="O62" s="43">
        <f>M62-N62</f>
        <v>0</v>
      </c>
      <c r="P62" s="66">
        <v>-5272936</v>
      </c>
      <c r="Q62" s="84" t="s">
        <v>54</v>
      </c>
      <c r="R62" s="38">
        <f>S62+T62</f>
        <v>29941164</v>
      </c>
      <c r="S62" s="50">
        <f>'priloha-nezpůsobilé výdaje'!R11</f>
        <v>29941164</v>
      </c>
      <c r="T62" s="50">
        <f>'priloha-nezpůsobilé výdaje'!S11</f>
        <v>0</v>
      </c>
      <c r="U62" s="96">
        <f>V62+W62</f>
        <v>17341164</v>
      </c>
      <c r="V62" s="96">
        <f>'priloha-nezpůsobilé výdaje'!U11</f>
        <v>17341164</v>
      </c>
      <c r="W62" s="96">
        <f>'priloha-nezpůsobilé výdaje'!V11</f>
        <v>0</v>
      </c>
      <c r="X62" s="96">
        <f>Y62+Z62</f>
        <v>12495925</v>
      </c>
      <c r="Y62" s="96">
        <f>'priloha-nezpůsobilé výdaje'!X11</f>
        <v>12495925</v>
      </c>
      <c r="Z62" s="96">
        <f>'priloha-nezpůsobilé výdaje'!Y11</f>
        <v>0</v>
      </c>
      <c r="AC62" s="96">
        <f>AD62+AE62</f>
        <v>12495925</v>
      </c>
      <c r="AD62" s="96">
        <f>'priloha-nezpůsobilé výdaje'!AA11</f>
        <v>12495925</v>
      </c>
      <c r="AE62" s="96">
        <f>'priloha-nezpůsobilé výdaje'!AB11</f>
        <v>0</v>
      </c>
      <c r="AF62" s="96">
        <f>AG62+AH62</f>
        <v>0</v>
      </c>
      <c r="AG62" s="96">
        <v>0</v>
      </c>
      <c r="AH62" s="96">
        <v>0</v>
      </c>
      <c r="AI62" s="96">
        <f>AJ62+AK62</f>
        <v>0</v>
      </c>
      <c r="AJ62" s="96">
        <f>AD62-Y62</f>
        <v>0</v>
      </c>
      <c r="AK62" s="96">
        <f>AE62-Z62</f>
        <v>0</v>
      </c>
      <c r="AL62" s="96">
        <f>AM62+AN62</f>
        <v>0</v>
      </c>
      <c r="AM62" s="96">
        <f>AG62-AB62</f>
        <v>0</v>
      </c>
      <c r="AN62" s="96">
        <f>AE62-Z62</f>
        <v>0</v>
      </c>
    </row>
    <row r="63" spans="1:40" ht="12.75" customHeight="1">
      <c r="A63" s="109"/>
      <c r="B63" s="9"/>
      <c r="C63" s="94"/>
      <c r="D63" s="42">
        <f aca="true" t="shared" si="58" ref="D63:O63">SUM(D62:D62)</f>
        <v>12273044</v>
      </c>
      <c r="E63" s="46">
        <f t="shared" si="58"/>
        <v>12273044</v>
      </c>
      <c r="F63" s="47">
        <f t="shared" si="58"/>
        <v>0</v>
      </c>
      <c r="G63" s="42">
        <f t="shared" si="58"/>
        <v>30581538</v>
      </c>
      <c r="H63" s="46">
        <f t="shared" si="58"/>
        <v>30581538</v>
      </c>
      <c r="I63" s="48">
        <f t="shared" si="58"/>
        <v>0</v>
      </c>
      <c r="J63" s="42">
        <f t="shared" si="58"/>
        <v>2500108</v>
      </c>
      <c r="K63" s="46">
        <f t="shared" si="58"/>
        <v>2500108</v>
      </c>
      <c r="L63" s="47">
        <f t="shared" si="58"/>
        <v>0</v>
      </c>
      <c r="M63" s="42">
        <f t="shared" si="58"/>
        <v>35081538</v>
      </c>
      <c r="N63" s="46">
        <f t="shared" si="58"/>
        <v>35081538</v>
      </c>
      <c r="O63" s="46">
        <f t="shared" si="58"/>
        <v>0</v>
      </c>
      <c r="P63" s="97"/>
      <c r="Q63" s="2"/>
      <c r="R63" s="42">
        <f aca="true" t="shared" si="59" ref="R63:W63">SUM(R62:R62)</f>
        <v>29941164</v>
      </c>
      <c r="S63" s="46">
        <f t="shared" si="59"/>
        <v>29941164</v>
      </c>
      <c r="T63" s="46">
        <f t="shared" si="59"/>
        <v>0</v>
      </c>
      <c r="U63" s="46">
        <f t="shared" si="59"/>
        <v>17341164</v>
      </c>
      <c r="V63" s="46">
        <f t="shared" si="59"/>
        <v>17341164</v>
      </c>
      <c r="W63" s="46">
        <f t="shared" si="59"/>
        <v>0</v>
      </c>
      <c r="X63" s="46">
        <f>SUM(X62:X62)</f>
        <v>12495925</v>
      </c>
      <c r="Y63" s="46">
        <f>SUM(Y62:Y62)</f>
        <v>12495925</v>
      </c>
      <c r="Z63" s="46">
        <f>SUM(Z62:Z62)</f>
        <v>0</v>
      </c>
      <c r="AC63" s="46">
        <f aca="true" t="shared" si="60" ref="AC63:AK63">SUM(AC62:AC62)</f>
        <v>12495925</v>
      </c>
      <c r="AD63" s="46">
        <f t="shared" si="60"/>
        <v>12495925</v>
      </c>
      <c r="AE63" s="46">
        <f t="shared" si="60"/>
        <v>0</v>
      </c>
      <c r="AF63" s="46">
        <f>SUM(AF62:AF62)</f>
        <v>0</v>
      </c>
      <c r="AG63" s="46">
        <f>SUM(AG62:AG62)</f>
        <v>0</v>
      </c>
      <c r="AH63" s="46">
        <f>SUM(AH62:AH62)</f>
        <v>0</v>
      </c>
      <c r="AI63" s="46">
        <f t="shared" si="60"/>
        <v>0</v>
      </c>
      <c r="AJ63" s="46">
        <f t="shared" si="60"/>
        <v>0</v>
      </c>
      <c r="AK63" s="46">
        <f t="shared" si="60"/>
        <v>0</v>
      </c>
      <c r="AL63" s="46">
        <f>SUM(AL62:AL62)</f>
        <v>0</v>
      </c>
      <c r="AM63" s="46">
        <f>SUM(AM62:AM62)</f>
        <v>0</v>
      </c>
      <c r="AN63" s="46">
        <f>SUM(AN62:AN62)</f>
        <v>0</v>
      </c>
    </row>
    <row r="64" spans="1:40" ht="15">
      <c r="A64" s="107"/>
      <c r="B64" s="102"/>
      <c r="C64" s="103"/>
      <c r="D64" s="71"/>
      <c r="E64" s="72"/>
      <c r="F64" s="73"/>
      <c r="G64" s="71"/>
      <c r="H64" s="72"/>
      <c r="I64" s="73"/>
      <c r="J64" s="44"/>
      <c r="K64" s="43"/>
      <c r="L64" s="45"/>
      <c r="M64" s="44"/>
      <c r="N64" s="43"/>
      <c r="O64" s="43"/>
      <c r="P64" s="97"/>
      <c r="Q64" s="2"/>
      <c r="R64" s="44"/>
      <c r="S64" s="43"/>
      <c r="T64" s="43"/>
      <c r="U64" s="104"/>
      <c r="V64" s="104"/>
      <c r="W64" s="104"/>
      <c r="X64" s="104"/>
      <c r="Y64" s="104"/>
      <c r="Z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</row>
    <row r="65" spans="1:40" ht="15">
      <c r="A65" s="111"/>
      <c r="B65" s="78" t="s">
        <v>26</v>
      </c>
      <c r="C65" s="95"/>
      <c r="D65" s="79">
        <f aca="true" t="shared" si="61" ref="D65:O65">SUM(D60:D62)</f>
        <v>81591106.03</v>
      </c>
      <c r="E65" s="80">
        <f t="shared" si="61"/>
        <v>77224576</v>
      </c>
      <c r="F65" s="81">
        <f t="shared" si="61"/>
        <v>4366530.03</v>
      </c>
      <c r="G65" s="79">
        <f t="shared" si="61"/>
        <v>71364527.03</v>
      </c>
      <c r="H65" s="80">
        <f t="shared" si="61"/>
        <v>63482329</v>
      </c>
      <c r="I65" s="81">
        <f t="shared" si="61"/>
        <v>7882198.029999999</v>
      </c>
      <c r="J65" s="79">
        <f t="shared" si="61"/>
        <v>44459885.519999996</v>
      </c>
      <c r="K65" s="80">
        <f t="shared" si="61"/>
        <v>42932149.489999995</v>
      </c>
      <c r="L65" s="81">
        <f t="shared" si="61"/>
        <v>1527736.03</v>
      </c>
      <c r="M65" s="79">
        <f t="shared" si="61"/>
        <v>107990933.94</v>
      </c>
      <c r="N65" s="80">
        <f t="shared" si="61"/>
        <v>97580681.91</v>
      </c>
      <c r="O65" s="83">
        <f t="shared" si="61"/>
        <v>10410252.030000001</v>
      </c>
      <c r="P65" s="2"/>
      <c r="Q65" s="2"/>
      <c r="R65" s="79">
        <f aca="true" t="shared" si="62" ref="R65:W65">SUM(R60:R62)</f>
        <v>123353433.94</v>
      </c>
      <c r="S65" s="80">
        <f t="shared" si="62"/>
        <v>112943181.91000001</v>
      </c>
      <c r="T65" s="83">
        <f t="shared" si="62"/>
        <v>10410252.030000001</v>
      </c>
      <c r="U65" s="83">
        <f t="shared" si="62"/>
        <v>123353433.94</v>
      </c>
      <c r="V65" s="83">
        <f t="shared" si="62"/>
        <v>116792820.91</v>
      </c>
      <c r="W65" s="83">
        <f t="shared" si="62"/>
        <v>6560613.029999999</v>
      </c>
      <c r="X65" s="83">
        <f>SUM(X60:X62)</f>
        <v>123353433.94</v>
      </c>
      <c r="Y65" s="83">
        <f>SUM(Y60:Y62)</f>
        <v>116973663.71000001</v>
      </c>
      <c r="Z65" s="83">
        <f>SUM(Z60:Z62)</f>
        <v>6379770.229999999</v>
      </c>
      <c r="AC65" s="83">
        <f aca="true" t="shared" si="63" ref="AC65:AK65">SUM(AC60:AC62)</f>
        <v>106301053.94</v>
      </c>
      <c r="AD65" s="83">
        <f t="shared" si="63"/>
        <v>99912664.09</v>
      </c>
      <c r="AE65" s="83">
        <f t="shared" si="63"/>
        <v>6388389.85</v>
      </c>
      <c r="AF65" s="83">
        <f>SUM(AF60:AF62)</f>
        <v>17052380</v>
      </c>
      <c r="AG65" s="83">
        <f>SUM(AG60:AG62)</f>
        <v>17052380</v>
      </c>
      <c r="AH65" s="83">
        <f>SUM(AH60:AH62)</f>
        <v>0</v>
      </c>
      <c r="AI65" s="83">
        <f t="shared" si="63"/>
        <v>-17052380</v>
      </c>
      <c r="AJ65" s="83">
        <f t="shared" si="63"/>
        <v>-17060999.62</v>
      </c>
      <c r="AK65" s="83">
        <f t="shared" si="63"/>
        <v>8619.619999999995</v>
      </c>
      <c r="AL65" s="83">
        <f>SUM(AL60:AL62)</f>
        <v>17052380</v>
      </c>
      <c r="AM65" s="83">
        <f>SUM(AM60:AM62)</f>
        <v>17052380</v>
      </c>
      <c r="AN65" s="83">
        <f>SUM(AN60:AN62)</f>
        <v>0</v>
      </c>
    </row>
    <row r="66" spans="2:19" ht="15">
      <c r="B66" s="1"/>
      <c r="C66" s="1"/>
      <c r="F66" s="67" t="s">
        <v>42</v>
      </c>
      <c r="G66" s="77">
        <f>D65+G65</f>
        <v>152955633.06</v>
      </c>
      <c r="H66" s="77" t="e">
        <f>#REF!-G66</f>
        <v>#REF!</v>
      </c>
      <c r="L66" t="s">
        <v>42</v>
      </c>
      <c r="M66" s="6"/>
      <c r="N66" s="6"/>
      <c r="R66" s="6"/>
      <c r="S66" s="6"/>
    </row>
    <row r="67" spans="6:18" ht="15">
      <c r="F67" s="67" t="s">
        <v>43</v>
      </c>
      <c r="G67" s="77">
        <f>D65+G65+K65</f>
        <v>195887782.55</v>
      </c>
      <c r="L67" t="s">
        <v>43</v>
      </c>
      <c r="M67" s="6"/>
      <c r="R67" s="6"/>
    </row>
    <row r="68" spans="7:18" ht="15">
      <c r="G68" s="77" t="e">
        <f>G67-#REF!</f>
        <v>#REF!</v>
      </c>
      <c r="M68" s="6"/>
      <c r="R68" s="6"/>
    </row>
    <row r="69" spans="7:19" ht="15">
      <c r="G69" s="77" t="e">
        <f>D54-#REF!+#REF!-#REF!+D37-#REF!+D36-#REF!+D35-#REF!+D34-#REF!+#REF!-#REF!+D13-#REF!+#REF!-#REF!</f>
        <v>#REF!</v>
      </c>
      <c r="H69" s="77" t="e">
        <f>G68-G69</f>
        <v>#REF!</v>
      </c>
      <c r="M69" s="6"/>
      <c r="N69" s="6"/>
      <c r="R69" s="6"/>
      <c r="S69" s="6"/>
    </row>
  </sheetData>
  <sheetProtection/>
  <mergeCells count="20">
    <mergeCell ref="G3:I3"/>
    <mergeCell ref="U3:W3"/>
    <mergeCell ref="R2:T2"/>
    <mergeCell ref="U2:W2"/>
    <mergeCell ref="D2:I2"/>
    <mergeCell ref="J2:O2"/>
    <mergeCell ref="J3:L3"/>
    <mergeCell ref="M3:O3"/>
    <mergeCell ref="D3:F3"/>
    <mergeCell ref="R3:T3"/>
    <mergeCell ref="AL2:AN2"/>
    <mergeCell ref="AL3:AN3"/>
    <mergeCell ref="AF2:AH2"/>
    <mergeCell ref="AF3:AH3"/>
    <mergeCell ref="X3:Z3"/>
    <mergeCell ref="AC2:AE2"/>
    <mergeCell ref="AC3:AE3"/>
    <mergeCell ref="AI2:AK2"/>
    <mergeCell ref="AI3:AK3"/>
    <mergeCell ref="X2:Z2"/>
  </mergeCells>
  <printOptions/>
  <pageMargins left="0.31496062992125984" right="0.31496062992125984" top="0.5905511811023623" bottom="0.5905511811023623" header="0.31496062992125984" footer="0.31496062992125984"/>
  <pageSetup horizontalDpi="600" verticalDpi="600" orientation="portrait" paperSize="8" scale="7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"/>
  <sheetViews>
    <sheetView zoomScalePageLayoutView="0" workbookViewId="0" topLeftCell="A1">
      <selection activeCell="AA7" sqref="AA7"/>
    </sheetView>
  </sheetViews>
  <sheetFormatPr defaultColWidth="9.140625" defaultRowHeight="15"/>
  <cols>
    <col min="1" max="1" width="36.57421875" style="0" customWidth="1"/>
    <col min="2" max="2" width="22.28125" style="0" hidden="1" customWidth="1"/>
    <col min="3" max="4" width="11.28125" style="0" hidden="1" customWidth="1"/>
    <col min="5" max="5" width="9.421875" style="0" hidden="1" customWidth="1"/>
    <col min="6" max="7" width="11.421875" style="0" hidden="1" customWidth="1"/>
    <col min="8" max="8" width="9.28125" style="0" hidden="1" customWidth="1"/>
    <col min="9" max="10" width="11.28125" style="0" hidden="1" customWidth="1"/>
    <col min="11" max="11" width="9.421875" style="0" hidden="1" customWidth="1"/>
    <col min="12" max="13" width="11.421875" style="0" hidden="1" customWidth="1"/>
    <col min="14" max="14" width="9.28125" style="0" hidden="1" customWidth="1"/>
    <col min="15" max="15" width="10.8515625" style="0" hidden="1" customWidth="1"/>
    <col min="16" max="16" width="29.8515625" style="0" hidden="1" customWidth="1"/>
    <col min="17" max="18" width="11.421875" style="0" hidden="1" customWidth="1"/>
    <col min="19" max="19" width="9.28125" style="0" hidden="1" customWidth="1"/>
    <col min="20" max="20" width="13.28125" style="0" hidden="1" customWidth="1"/>
    <col min="21" max="21" width="11.7109375" style="0" hidden="1" customWidth="1"/>
    <col min="22" max="22" width="9.28125" style="0" hidden="1" customWidth="1"/>
    <col min="23" max="23" width="12.140625" style="0" customWidth="1"/>
    <col min="24" max="24" width="12.00390625" style="0" customWidth="1"/>
    <col min="25" max="25" width="11.421875" style="0" customWidth="1"/>
    <col min="26" max="26" width="12.140625" style="0" customWidth="1"/>
    <col min="27" max="27" width="12.00390625" style="0" customWidth="1"/>
    <col min="28" max="28" width="11.421875" style="0" customWidth="1"/>
    <col min="29" max="29" width="13.28125" style="0" customWidth="1"/>
    <col min="30" max="30" width="11.7109375" style="0" customWidth="1"/>
    <col min="31" max="31" width="9.28125" style="0" customWidth="1"/>
    <col min="32" max="32" width="58.28125" style="0" customWidth="1"/>
  </cols>
  <sheetData>
    <row r="1" spans="2:30" ht="15.75" thickBot="1">
      <c r="B1" s="124"/>
      <c r="C1" s="238" t="s">
        <v>45</v>
      </c>
      <c r="D1" s="238"/>
      <c r="E1" s="238"/>
      <c r="F1" s="238"/>
      <c r="G1" s="238"/>
      <c r="H1" s="238"/>
      <c r="I1" s="239"/>
      <c r="J1" s="239"/>
      <c r="K1" s="239"/>
      <c r="L1" s="239"/>
      <c r="M1" s="239"/>
      <c r="N1" s="239"/>
      <c r="U1" s="157"/>
      <c r="AD1" s="157" t="s">
        <v>100</v>
      </c>
    </row>
    <row r="2" spans="1:31" s="15" customFormat="1" ht="55.5" customHeight="1" thickBot="1">
      <c r="A2" s="128" t="s">
        <v>97</v>
      </c>
      <c r="B2" s="125" t="s">
        <v>87</v>
      </c>
      <c r="C2" s="242" t="s">
        <v>37</v>
      </c>
      <c r="D2" s="241"/>
      <c r="E2" s="243"/>
      <c r="F2" s="244" t="s">
        <v>36</v>
      </c>
      <c r="G2" s="241"/>
      <c r="H2" s="245"/>
      <c r="I2" s="244" t="s">
        <v>37</v>
      </c>
      <c r="J2" s="241"/>
      <c r="K2" s="243"/>
      <c r="L2" s="240" t="s">
        <v>96</v>
      </c>
      <c r="M2" s="241"/>
      <c r="N2" s="246"/>
      <c r="O2" s="126"/>
      <c r="P2" s="127"/>
      <c r="Q2" s="240" t="s">
        <v>94</v>
      </c>
      <c r="R2" s="241"/>
      <c r="S2" s="241"/>
      <c r="T2" s="235" t="s">
        <v>109</v>
      </c>
      <c r="U2" s="236"/>
      <c r="V2" s="237"/>
      <c r="W2" s="235" t="s">
        <v>111</v>
      </c>
      <c r="X2" s="236"/>
      <c r="Y2" s="237"/>
      <c r="Z2" s="235" t="s">
        <v>113</v>
      </c>
      <c r="AA2" s="236"/>
      <c r="AB2" s="237"/>
      <c r="AC2" s="235" t="s">
        <v>102</v>
      </c>
      <c r="AD2" s="236"/>
      <c r="AE2" s="237"/>
    </row>
    <row r="3" spans="1:32" s="15" customFormat="1" ht="45.75" customHeight="1">
      <c r="A3" s="204" t="s">
        <v>29</v>
      </c>
      <c r="B3" s="138"/>
      <c r="C3" s="139" t="s">
        <v>32</v>
      </c>
      <c r="D3" s="140" t="s">
        <v>33</v>
      </c>
      <c r="E3" s="141" t="s">
        <v>34</v>
      </c>
      <c r="F3" s="142" t="s">
        <v>35</v>
      </c>
      <c r="G3" s="140" t="s">
        <v>33</v>
      </c>
      <c r="H3" s="141" t="s">
        <v>34</v>
      </c>
      <c r="I3" s="139" t="s">
        <v>32</v>
      </c>
      <c r="J3" s="140" t="s">
        <v>33</v>
      </c>
      <c r="K3" s="141" t="s">
        <v>34</v>
      </c>
      <c r="L3" s="142" t="s">
        <v>35</v>
      </c>
      <c r="M3" s="140" t="s">
        <v>33</v>
      </c>
      <c r="N3" s="143" t="s">
        <v>34</v>
      </c>
      <c r="O3" s="142" t="s">
        <v>47</v>
      </c>
      <c r="P3" s="143" t="s">
        <v>52</v>
      </c>
      <c r="Q3" s="142" t="s">
        <v>35</v>
      </c>
      <c r="R3" s="140" t="s">
        <v>33</v>
      </c>
      <c r="S3" s="143" t="s">
        <v>34</v>
      </c>
      <c r="T3" s="158" t="s">
        <v>35</v>
      </c>
      <c r="U3" s="159" t="s">
        <v>33</v>
      </c>
      <c r="V3" s="160" t="s">
        <v>34</v>
      </c>
      <c r="W3" s="158" t="s">
        <v>35</v>
      </c>
      <c r="X3" s="159" t="s">
        <v>33</v>
      </c>
      <c r="Y3" s="160" t="s">
        <v>34</v>
      </c>
      <c r="Z3" s="158" t="s">
        <v>35</v>
      </c>
      <c r="AA3" s="159" t="s">
        <v>33</v>
      </c>
      <c r="AB3" s="160" t="s">
        <v>34</v>
      </c>
      <c r="AC3" s="158" t="s">
        <v>35</v>
      </c>
      <c r="AD3" s="159" t="s">
        <v>33</v>
      </c>
      <c r="AE3" s="160" t="s">
        <v>34</v>
      </c>
      <c r="AF3" s="162"/>
    </row>
    <row r="4" spans="1:32" s="15" customFormat="1" ht="57.75" customHeight="1">
      <c r="A4" s="204" t="s">
        <v>71</v>
      </c>
      <c r="B4" s="65" t="s">
        <v>58</v>
      </c>
      <c r="C4" s="183">
        <v>0</v>
      </c>
      <c r="D4" s="184">
        <v>0</v>
      </c>
      <c r="E4" s="185">
        <f>C4-D4</f>
        <v>0</v>
      </c>
      <c r="F4" s="186">
        <v>28940374</v>
      </c>
      <c r="G4" s="184">
        <f>F4</f>
        <v>28940374</v>
      </c>
      <c r="H4" s="185">
        <f>F4-G4</f>
        <v>0</v>
      </c>
      <c r="I4" s="183">
        <v>0</v>
      </c>
      <c r="J4" s="184">
        <v>0</v>
      </c>
      <c r="K4" s="185">
        <f>I4-J4</f>
        <v>0</v>
      </c>
      <c r="L4" s="186">
        <v>28940374</v>
      </c>
      <c r="M4" s="184">
        <f>L4</f>
        <v>28940374</v>
      </c>
      <c r="N4" s="187">
        <f>L4-M4</f>
        <v>0</v>
      </c>
      <c r="O4" s="186"/>
      <c r="P4" s="183"/>
      <c r="Q4" s="186">
        <f>R4+S4</f>
        <v>6800000</v>
      </c>
      <c r="R4" s="184">
        <v>6800000</v>
      </c>
      <c r="S4" s="187">
        <v>0</v>
      </c>
      <c r="T4" s="186">
        <f>U4</f>
        <v>5200000</v>
      </c>
      <c r="U4" s="184">
        <v>5200000</v>
      </c>
      <c r="V4" s="188">
        <v>0</v>
      </c>
      <c r="W4" s="186">
        <f>X4+Y4</f>
        <v>354761</v>
      </c>
      <c r="X4" s="184">
        <v>354761</v>
      </c>
      <c r="Y4" s="188">
        <v>0</v>
      </c>
      <c r="Z4" s="186">
        <f>AA4</f>
        <v>354761</v>
      </c>
      <c r="AA4" s="184">
        <v>354761</v>
      </c>
      <c r="AB4" s="188">
        <v>0</v>
      </c>
      <c r="AC4" s="186">
        <f>AD4+AE4</f>
        <v>0</v>
      </c>
      <c r="AD4" s="184">
        <f>AA4-X4</f>
        <v>0</v>
      </c>
      <c r="AE4" s="188">
        <f>V4-Y4</f>
        <v>0</v>
      </c>
      <c r="AF4" s="163"/>
    </row>
    <row r="5" spans="1:32" s="15" customFormat="1" ht="48" customHeight="1" thickBot="1">
      <c r="A5" s="204" t="s">
        <v>72</v>
      </c>
      <c r="B5" s="65" t="s">
        <v>61</v>
      </c>
      <c r="C5" s="183">
        <v>8773044</v>
      </c>
      <c r="D5" s="184">
        <v>8773044</v>
      </c>
      <c r="E5" s="185">
        <f>C5-D5</f>
        <v>0</v>
      </c>
      <c r="F5" s="186">
        <v>0</v>
      </c>
      <c r="G5" s="184">
        <v>0</v>
      </c>
      <c r="H5" s="185">
        <f>F5-G5</f>
        <v>0</v>
      </c>
      <c r="I5" s="189">
        <v>0</v>
      </c>
      <c r="J5" s="190">
        <v>0</v>
      </c>
      <c r="K5" s="185">
        <f>I5-J5</f>
        <v>0</v>
      </c>
      <c r="L5" s="191">
        <v>4500000</v>
      </c>
      <c r="M5" s="190">
        <v>4500000</v>
      </c>
      <c r="N5" s="187">
        <f>L5-M5</f>
        <v>0</v>
      </c>
      <c r="O5" s="186">
        <f>-(C5-L5)</f>
        <v>-4273044</v>
      </c>
      <c r="P5" s="192" t="s">
        <v>51</v>
      </c>
      <c r="Q5" s="186">
        <v>4500000</v>
      </c>
      <c r="R5" s="190">
        <v>4500000</v>
      </c>
      <c r="S5" s="187">
        <v>0</v>
      </c>
      <c r="T5" s="186">
        <f>U5</f>
        <v>4500000</v>
      </c>
      <c r="U5" s="190">
        <v>4500000</v>
      </c>
      <c r="V5" s="188">
        <v>0</v>
      </c>
      <c r="W5" s="186">
        <f>X5+Y5</f>
        <v>4500000</v>
      </c>
      <c r="X5" s="190">
        <v>4500000</v>
      </c>
      <c r="Y5" s="188">
        <v>0</v>
      </c>
      <c r="Z5" s="186">
        <f>AA5</f>
        <v>4500000</v>
      </c>
      <c r="AA5" s="190">
        <v>4500000</v>
      </c>
      <c r="AB5" s="188">
        <v>0</v>
      </c>
      <c r="AC5" s="186">
        <f>AD5+AE5</f>
        <v>0</v>
      </c>
      <c r="AD5" s="184">
        <f>AA5-X5</f>
        <v>0</v>
      </c>
      <c r="AE5" s="188">
        <f>V5-Y5</f>
        <v>0</v>
      </c>
      <c r="AF5" s="164"/>
    </row>
    <row r="6" spans="1:32" s="15" customFormat="1" ht="28.5" customHeight="1" hidden="1" thickBot="1">
      <c r="A6" s="204" t="s">
        <v>91</v>
      </c>
      <c r="B6" s="65" t="s">
        <v>56</v>
      </c>
      <c r="C6" s="193"/>
      <c r="D6" s="194"/>
      <c r="E6" s="195"/>
      <c r="F6" s="196"/>
      <c r="G6" s="194"/>
      <c r="H6" s="195"/>
      <c r="I6" s="197">
        <v>0</v>
      </c>
      <c r="J6" s="198">
        <v>0</v>
      </c>
      <c r="K6" s="195">
        <v>0</v>
      </c>
      <c r="L6" s="196">
        <v>0</v>
      </c>
      <c r="M6" s="194">
        <v>0</v>
      </c>
      <c r="N6" s="187">
        <f>L6-M6</f>
        <v>0</v>
      </c>
      <c r="O6" s="186"/>
      <c r="P6" s="192"/>
      <c r="Q6" s="186">
        <f>R6+S6</f>
        <v>17000000</v>
      </c>
      <c r="R6" s="194">
        <v>17000000</v>
      </c>
      <c r="S6" s="187">
        <v>0</v>
      </c>
      <c r="T6" s="186">
        <f>U6+V6</f>
        <v>0</v>
      </c>
      <c r="U6" s="194">
        <v>0</v>
      </c>
      <c r="V6" s="188">
        <v>0</v>
      </c>
      <c r="W6" s="186">
        <f>X6+Y6</f>
        <v>0</v>
      </c>
      <c r="X6" s="194">
        <v>0</v>
      </c>
      <c r="Y6" s="188">
        <v>0</v>
      </c>
      <c r="Z6" s="186">
        <v>0</v>
      </c>
      <c r="AA6" s="194">
        <v>0</v>
      </c>
      <c r="AB6" s="188">
        <v>0</v>
      </c>
      <c r="AC6" s="186">
        <f>AD6+AE6</f>
        <v>0</v>
      </c>
      <c r="AD6" s="184">
        <f>AA6-X6</f>
        <v>0</v>
      </c>
      <c r="AE6" s="188">
        <f>V6-Y6</f>
        <v>0</v>
      </c>
      <c r="AF6" s="162"/>
    </row>
    <row r="7" spans="1:32" s="15" customFormat="1" ht="15.75" thickBot="1" thickTop="1">
      <c r="A7" s="211" t="s">
        <v>30</v>
      </c>
      <c r="B7" s="129"/>
      <c r="C7" s="130">
        <f aca="true" t="shared" si="0" ref="C7:H7">SUM(C4:C5)</f>
        <v>8773044</v>
      </c>
      <c r="D7" s="131">
        <f t="shared" si="0"/>
        <v>8773044</v>
      </c>
      <c r="E7" s="132">
        <f t="shared" si="0"/>
        <v>0</v>
      </c>
      <c r="F7" s="133">
        <f t="shared" si="0"/>
        <v>28940374</v>
      </c>
      <c r="G7" s="134">
        <f t="shared" si="0"/>
        <v>28940374</v>
      </c>
      <c r="H7" s="132">
        <f t="shared" si="0"/>
        <v>0</v>
      </c>
      <c r="I7" s="130">
        <f aca="true" t="shared" si="1" ref="I7:N7">SUM(I4:I6)</f>
        <v>0</v>
      </c>
      <c r="J7" s="131">
        <f t="shared" si="1"/>
        <v>0</v>
      </c>
      <c r="K7" s="132">
        <f t="shared" si="1"/>
        <v>0</v>
      </c>
      <c r="L7" s="135">
        <f t="shared" si="1"/>
        <v>33440374</v>
      </c>
      <c r="M7" s="135">
        <f t="shared" si="1"/>
        <v>33440374</v>
      </c>
      <c r="N7" s="133">
        <f t="shared" si="1"/>
        <v>0</v>
      </c>
      <c r="O7" s="136"/>
      <c r="P7" s="137"/>
      <c r="Q7" s="135">
        <f aca="true" t="shared" si="2" ref="Q7:V7">SUM(Q4:Q6)</f>
        <v>28300000</v>
      </c>
      <c r="R7" s="135">
        <f t="shared" si="2"/>
        <v>28300000</v>
      </c>
      <c r="S7" s="133">
        <f t="shared" si="2"/>
        <v>0</v>
      </c>
      <c r="T7" s="135">
        <f t="shared" si="2"/>
        <v>9700000</v>
      </c>
      <c r="U7" s="135">
        <f t="shared" si="2"/>
        <v>9700000</v>
      </c>
      <c r="V7" s="144">
        <f t="shared" si="2"/>
        <v>0</v>
      </c>
      <c r="W7" s="135">
        <f aca="true" t="shared" si="3" ref="W7:AB7">SUM(W4:W5)</f>
        <v>4854761</v>
      </c>
      <c r="X7" s="135">
        <f t="shared" si="3"/>
        <v>4854761</v>
      </c>
      <c r="Y7" s="144">
        <f t="shared" si="3"/>
        <v>0</v>
      </c>
      <c r="Z7" s="135">
        <f t="shared" si="3"/>
        <v>4854761</v>
      </c>
      <c r="AA7" s="135">
        <f t="shared" si="3"/>
        <v>4854761</v>
      </c>
      <c r="AB7" s="144">
        <f t="shared" si="3"/>
        <v>0</v>
      </c>
      <c r="AC7" s="135">
        <f>SUM(AC4:AC6)</f>
        <v>0</v>
      </c>
      <c r="AD7" s="135">
        <f>SUM(AD4:AD6)</f>
        <v>0</v>
      </c>
      <c r="AE7" s="144">
        <f>SUM(AE4:AE6)</f>
        <v>0</v>
      </c>
      <c r="AF7" s="162"/>
    </row>
    <row r="8" spans="1:32" ht="29.25" customHeight="1" thickBot="1" thickTop="1">
      <c r="A8" s="204" t="s">
        <v>9</v>
      </c>
      <c r="B8" s="65" t="s">
        <v>56</v>
      </c>
      <c r="C8" s="199">
        <v>0</v>
      </c>
      <c r="D8" s="200">
        <v>0</v>
      </c>
      <c r="E8" s="201">
        <f>C8-D8</f>
        <v>0</v>
      </c>
      <c r="F8" s="202">
        <v>1641164</v>
      </c>
      <c r="G8" s="200">
        <v>1641164</v>
      </c>
      <c r="H8" s="201">
        <f>F8-G8</f>
        <v>0</v>
      </c>
      <c r="I8" s="199">
        <v>0</v>
      </c>
      <c r="J8" s="200">
        <v>0</v>
      </c>
      <c r="K8" s="201">
        <f>I8-J8</f>
        <v>0</v>
      </c>
      <c r="L8" s="202">
        <v>1641164</v>
      </c>
      <c r="M8" s="200">
        <v>1641164</v>
      </c>
      <c r="N8" s="187">
        <f>L8-M8</f>
        <v>0</v>
      </c>
      <c r="O8" s="186"/>
      <c r="P8" s="183"/>
      <c r="Q8" s="186">
        <f>R8+S8</f>
        <v>1641164</v>
      </c>
      <c r="R8" s="203">
        <v>1641164</v>
      </c>
      <c r="S8" s="187">
        <v>0</v>
      </c>
      <c r="T8" s="186">
        <f>U8+V8</f>
        <v>5641164</v>
      </c>
      <c r="U8" s="186">
        <v>5641164</v>
      </c>
      <c r="V8" s="188">
        <v>0</v>
      </c>
      <c r="W8" s="186">
        <f>X8+Y8</f>
        <v>7641164</v>
      </c>
      <c r="X8" s="200">
        <v>7641164</v>
      </c>
      <c r="Y8" s="188">
        <v>0</v>
      </c>
      <c r="Z8" s="186">
        <f>AA8</f>
        <v>7641164</v>
      </c>
      <c r="AA8" s="200">
        <v>7641164</v>
      </c>
      <c r="AB8" s="188">
        <v>0</v>
      </c>
      <c r="AC8" s="186">
        <f>AD8+AE8</f>
        <v>0</v>
      </c>
      <c r="AD8" s="184">
        <f>AA8-X8</f>
        <v>0</v>
      </c>
      <c r="AE8" s="188">
        <f>V8-Y8</f>
        <v>0</v>
      </c>
      <c r="AF8" s="164"/>
    </row>
    <row r="9" spans="1:32" ht="29.25" customHeight="1" hidden="1" thickBot="1">
      <c r="A9" s="204" t="s">
        <v>95</v>
      </c>
      <c r="B9" s="65" t="s">
        <v>56</v>
      </c>
      <c r="C9" s="205"/>
      <c r="D9" s="200"/>
      <c r="E9" s="201"/>
      <c r="F9" s="206"/>
      <c r="G9" s="200"/>
      <c r="H9" s="201"/>
      <c r="I9" s="205"/>
      <c r="J9" s="200"/>
      <c r="K9" s="201"/>
      <c r="L9" s="206"/>
      <c r="M9" s="200"/>
      <c r="N9" s="207"/>
      <c r="O9" s="186"/>
      <c r="P9" s="183"/>
      <c r="Q9" s="206">
        <v>0</v>
      </c>
      <c r="R9" s="200">
        <v>0</v>
      </c>
      <c r="S9" s="207">
        <v>0</v>
      </c>
      <c r="T9" s="186">
        <f>U9+V9</f>
        <v>2000000</v>
      </c>
      <c r="U9" s="200">
        <v>2000000</v>
      </c>
      <c r="V9" s="208">
        <v>0</v>
      </c>
      <c r="W9" s="186">
        <f>X9+Y9</f>
        <v>0</v>
      </c>
      <c r="X9" s="186">
        <v>0</v>
      </c>
      <c r="Y9" s="208"/>
      <c r="Z9" s="186">
        <v>0</v>
      </c>
      <c r="AA9" s="186">
        <v>0</v>
      </c>
      <c r="AB9" s="208">
        <v>0</v>
      </c>
      <c r="AC9" s="186">
        <f>AD9+AE9</f>
        <v>0</v>
      </c>
      <c r="AD9" s="184">
        <f>AA9-X9</f>
        <v>0</v>
      </c>
      <c r="AE9" s="188">
        <f>V9-Y9</f>
        <v>0</v>
      </c>
      <c r="AF9" s="163"/>
    </row>
    <row r="10" spans="1:31" ht="16.5" thickBot="1" thickTop="1">
      <c r="A10" s="211" t="s">
        <v>31</v>
      </c>
      <c r="B10" s="129"/>
      <c r="C10" s="130">
        <f aca="true" t="shared" si="4" ref="C10:N10">C8</f>
        <v>0</v>
      </c>
      <c r="D10" s="135">
        <f t="shared" si="4"/>
        <v>0</v>
      </c>
      <c r="E10" s="132">
        <f t="shared" si="4"/>
        <v>0</v>
      </c>
      <c r="F10" s="134">
        <f t="shared" si="4"/>
        <v>1641164</v>
      </c>
      <c r="G10" s="135">
        <f t="shared" si="4"/>
        <v>1641164</v>
      </c>
      <c r="H10" s="132">
        <f t="shared" si="4"/>
        <v>0</v>
      </c>
      <c r="I10" s="130">
        <f t="shared" si="4"/>
        <v>0</v>
      </c>
      <c r="J10" s="135">
        <f t="shared" si="4"/>
        <v>0</v>
      </c>
      <c r="K10" s="132">
        <f t="shared" si="4"/>
        <v>0</v>
      </c>
      <c r="L10" s="134">
        <f t="shared" si="4"/>
        <v>1641164</v>
      </c>
      <c r="M10" s="135">
        <f t="shared" si="4"/>
        <v>1641164</v>
      </c>
      <c r="N10" s="135">
        <f t="shared" si="4"/>
        <v>0</v>
      </c>
      <c r="O10" s="136"/>
      <c r="P10" s="137"/>
      <c r="Q10" s="134">
        <f>Q8</f>
        <v>1641164</v>
      </c>
      <c r="R10" s="135">
        <f>R8</f>
        <v>1641164</v>
      </c>
      <c r="S10" s="135">
        <f>S8</f>
        <v>0</v>
      </c>
      <c r="T10" s="135">
        <f>T8+T9</f>
        <v>7641164</v>
      </c>
      <c r="U10" s="135">
        <f>U8+U9</f>
        <v>7641164</v>
      </c>
      <c r="V10" s="145">
        <f>V8</f>
        <v>0</v>
      </c>
      <c r="W10" s="135">
        <f aca="true" t="shared" si="5" ref="W10:AE10">W8+W9</f>
        <v>7641164</v>
      </c>
      <c r="X10" s="135">
        <f t="shared" si="5"/>
        <v>7641164</v>
      </c>
      <c r="Y10" s="145">
        <f t="shared" si="5"/>
        <v>0</v>
      </c>
      <c r="Z10" s="135">
        <f t="shared" si="5"/>
        <v>7641164</v>
      </c>
      <c r="AA10" s="135">
        <f t="shared" si="5"/>
        <v>7641164</v>
      </c>
      <c r="AB10" s="145">
        <f t="shared" si="5"/>
        <v>0</v>
      </c>
      <c r="AC10" s="135">
        <f t="shared" si="5"/>
        <v>0</v>
      </c>
      <c r="AD10" s="135">
        <f t="shared" si="5"/>
        <v>0</v>
      </c>
      <c r="AE10" s="145">
        <f t="shared" si="5"/>
        <v>0</v>
      </c>
    </row>
    <row r="11" spans="1:31" ht="16.5" thickBot="1" thickTop="1">
      <c r="A11" s="146" t="s">
        <v>13</v>
      </c>
      <c r="B11" s="147"/>
      <c r="C11" s="148">
        <f aca="true" t="shared" si="6" ref="C11:H11">C7+C10</f>
        <v>8773044</v>
      </c>
      <c r="D11" s="148">
        <f t="shared" si="6"/>
        <v>8773044</v>
      </c>
      <c r="E11" s="149">
        <f t="shared" si="6"/>
        <v>0</v>
      </c>
      <c r="F11" s="150">
        <f t="shared" si="6"/>
        <v>30581538</v>
      </c>
      <c r="G11" s="148">
        <f t="shared" si="6"/>
        <v>30581538</v>
      </c>
      <c r="H11" s="149">
        <f t="shared" si="6"/>
        <v>0</v>
      </c>
      <c r="I11" s="148">
        <f aca="true" t="shared" si="7" ref="I11:N11">I7+I10</f>
        <v>0</v>
      </c>
      <c r="J11" s="148">
        <f t="shared" si="7"/>
        <v>0</v>
      </c>
      <c r="K11" s="149">
        <f t="shared" si="7"/>
        <v>0</v>
      </c>
      <c r="L11" s="150">
        <f t="shared" si="7"/>
        <v>35081538</v>
      </c>
      <c r="M11" s="148">
        <f t="shared" si="7"/>
        <v>35081538</v>
      </c>
      <c r="N11" s="151">
        <f t="shared" si="7"/>
        <v>0</v>
      </c>
      <c r="O11" s="152"/>
      <c r="P11" s="153"/>
      <c r="Q11" s="150">
        <f aca="true" t="shared" si="8" ref="Q11:AE11">Q7+Q10</f>
        <v>29941164</v>
      </c>
      <c r="R11" s="148">
        <f t="shared" si="8"/>
        <v>29941164</v>
      </c>
      <c r="S11" s="151">
        <f t="shared" si="8"/>
        <v>0</v>
      </c>
      <c r="T11" s="151">
        <f>T7+T10</f>
        <v>17341164</v>
      </c>
      <c r="U11" s="151">
        <f>U7+U10</f>
        <v>17341164</v>
      </c>
      <c r="V11" s="154">
        <f>V7+V10</f>
        <v>0</v>
      </c>
      <c r="W11" s="151">
        <f t="shared" si="8"/>
        <v>12495925</v>
      </c>
      <c r="X11" s="151">
        <f t="shared" si="8"/>
        <v>12495925</v>
      </c>
      <c r="Y11" s="154">
        <f t="shared" si="8"/>
        <v>0</v>
      </c>
      <c r="Z11" s="151">
        <f t="shared" si="8"/>
        <v>12495925</v>
      </c>
      <c r="AA11" s="151">
        <f t="shared" si="8"/>
        <v>12495925</v>
      </c>
      <c r="AB11" s="154">
        <f t="shared" si="8"/>
        <v>0</v>
      </c>
      <c r="AC11" s="151">
        <f t="shared" si="8"/>
        <v>0</v>
      </c>
      <c r="AD11" s="151">
        <f t="shared" si="8"/>
        <v>0</v>
      </c>
      <c r="AE11" s="154">
        <f t="shared" si="8"/>
        <v>0</v>
      </c>
    </row>
  </sheetData>
  <sheetProtection/>
  <mergeCells count="11">
    <mergeCell ref="Z2:AB2"/>
    <mergeCell ref="AC2:AE2"/>
    <mergeCell ref="C1:H1"/>
    <mergeCell ref="I1:N1"/>
    <mergeCell ref="W2:Y2"/>
    <mergeCell ref="Q2:S2"/>
    <mergeCell ref="C2:E2"/>
    <mergeCell ref="F2:H2"/>
    <mergeCell ref="I2:K2"/>
    <mergeCell ref="L2:N2"/>
    <mergeCell ref="T2:V2"/>
  </mergeCells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landscape" paperSize="9" scale="9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69"/>
  <sheetViews>
    <sheetView zoomScalePageLayoutView="0" workbookViewId="0" topLeftCell="A1">
      <selection activeCell="AD25" sqref="AD25"/>
    </sheetView>
  </sheetViews>
  <sheetFormatPr defaultColWidth="9.140625" defaultRowHeight="15"/>
  <cols>
    <col min="1" max="1" width="4.00390625" style="112" customWidth="1"/>
    <col min="2" max="2" width="38.28125" style="0" customWidth="1"/>
    <col min="3" max="3" width="23.7109375" style="0" hidden="1" customWidth="1"/>
    <col min="4" max="9" width="14.7109375" style="67" hidden="1" customWidth="1"/>
    <col min="10" max="14" width="14.7109375" style="0" hidden="1" customWidth="1"/>
    <col min="15" max="15" width="13.421875" style="0" hidden="1" customWidth="1"/>
    <col min="16" max="16" width="13.28125" style="0" hidden="1" customWidth="1"/>
    <col min="17" max="17" width="31.57421875" style="0" hidden="1" customWidth="1"/>
    <col min="18" max="18" width="13.28125" style="0" hidden="1" customWidth="1"/>
    <col min="19" max="19" width="13.421875" style="0" hidden="1" customWidth="1"/>
    <col min="20" max="20" width="12.7109375" style="0" hidden="1" customWidth="1"/>
    <col min="21" max="21" width="15.00390625" style="0" hidden="1" customWidth="1"/>
    <col min="22" max="22" width="14.28125" style="0" hidden="1" customWidth="1"/>
    <col min="23" max="23" width="12.7109375" style="0" hidden="1" customWidth="1"/>
    <col min="24" max="24" width="15.00390625" style="0" customWidth="1"/>
    <col min="25" max="25" width="14.28125" style="0" customWidth="1"/>
    <col min="26" max="26" width="12.7109375" style="0" customWidth="1"/>
    <col min="27" max="27" width="11.28125" style="0" hidden="1" customWidth="1"/>
    <col min="28" max="28" width="9.140625" style="0" hidden="1" customWidth="1"/>
    <col min="29" max="29" width="15.00390625" style="0" customWidth="1"/>
    <col min="30" max="30" width="14.28125" style="0" customWidth="1"/>
    <col min="31" max="31" width="12.7109375" style="0" customWidth="1"/>
    <col min="32" max="32" width="15.00390625" style="0" hidden="1" customWidth="1"/>
    <col min="33" max="33" width="14.28125" style="0" hidden="1" customWidth="1"/>
    <col min="34" max="34" width="12.7109375" style="0" hidden="1" customWidth="1"/>
  </cols>
  <sheetData>
    <row r="1" spans="1:34" ht="16.5" thickBot="1">
      <c r="A1" s="116"/>
      <c r="B1" s="117" t="s">
        <v>116</v>
      </c>
      <c r="C1" s="118"/>
      <c r="D1" s="99"/>
      <c r="E1" s="99"/>
      <c r="F1" s="99"/>
      <c r="G1" s="99"/>
      <c r="H1" s="99"/>
      <c r="I1" s="99"/>
      <c r="J1" s="100"/>
      <c r="K1" s="100"/>
      <c r="L1" s="100"/>
      <c r="M1" s="100"/>
      <c r="N1" s="100"/>
      <c r="O1" s="101"/>
      <c r="R1" s="100"/>
      <c r="S1" s="100"/>
      <c r="T1" s="101"/>
      <c r="U1" s="100"/>
      <c r="V1" s="156"/>
      <c r="W1" s="100"/>
      <c r="X1" s="100"/>
      <c r="Y1" s="156"/>
      <c r="Z1" s="100"/>
      <c r="AC1" s="100"/>
      <c r="AD1" s="156"/>
      <c r="AE1" s="100"/>
      <c r="AF1" s="100"/>
      <c r="AG1" s="156"/>
      <c r="AH1" s="100" t="s">
        <v>100</v>
      </c>
    </row>
    <row r="2" spans="1:34" ht="15.75" thickBot="1">
      <c r="A2" s="119"/>
      <c r="B2" s="82" t="s">
        <v>90</v>
      </c>
      <c r="C2" s="120"/>
      <c r="D2" s="224" t="s">
        <v>45</v>
      </c>
      <c r="E2" s="224"/>
      <c r="F2" s="224"/>
      <c r="G2" s="224"/>
      <c r="H2" s="224"/>
      <c r="I2" s="225"/>
      <c r="J2" s="213" t="s">
        <v>46</v>
      </c>
      <c r="K2" s="214"/>
      <c r="L2" s="214"/>
      <c r="M2" s="214"/>
      <c r="N2" s="214"/>
      <c r="O2" s="215"/>
      <c r="R2" s="221" t="s">
        <v>92</v>
      </c>
      <c r="S2" s="222"/>
      <c r="T2" s="223"/>
      <c r="U2" s="213" t="s">
        <v>101</v>
      </c>
      <c r="V2" s="214"/>
      <c r="W2" s="215"/>
      <c r="X2" s="213" t="s">
        <v>101</v>
      </c>
      <c r="Y2" s="214"/>
      <c r="Z2" s="215"/>
      <c r="AC2" s="213" t="s">
        <v>101</v>
      </c>
      <c r="AD2" s="214"/>
      <c r="AE2" s="215"/>
      <c r="AF2" s="213" t="s">
        <v>105</v>
      </c>
      <c r="AG2" s="214"/>
      <c r="AH2" s="215"/>
    </row>
    <row r="3" spans="1:34" ht="30.75" customHeight="1" thickBot="1">
      <c r="A3" s="121"/>
      <c r="B3" s="122"/>
      <c r="C3" s="123"/>
      <c r="D3" s="231" t="s">
        <v>44</v>
      </c>
      <c r="E3" s="231"/>
      <c r="F3" s="232"/>
      <c r="G3" s="218" t="s">
        <v>36</v>
      </c>
      <c r="H3" s="219"/>
      <c r="I3" s="220"/>
      <c r="J3" s="226" t="s">
        <v>50</v>
      </c>
      <c r="K3" s="227"/>
      <c r="L3" s="228"/>
      <c r="M3" s="229" t="s">
        <v>49</v>
      </c>
      <c r="N3" s="230"/>
      <c r="O3" s="230"/>
      <c r="R3" s="233" t="s">
        <v>93</v>
      </c>
      <c r="S3" s="234"/>
      <c r="T3" s="234"/>
      <c r="U3" s="216" t="s">
        <v>104</v>
      </c>
      <c r="V3" s="217"/>
      <c r="W3" s="217"/>
      <c r="X3" s="216" t="s">
        <v>114</v>
      </c>
      <c r="Y3" s="217"/>
      <c r="Z3" s="217"/>
      <c r="AC3" s="216" t="s">
        <v>115</v>
      </c>
      <c r="AD3" s="217"/>
      <c r="AE3" s="217"/>
      <c r="AF3" s="216" t="s">
        <v>114</v>
      </c>
      <c r="AG3" s="217"/>
      <c r="AH3" s="217"/>
    </row>
    <row r="4" spans="1:34" ht="60">
      <c r="A4" s="114" t="s">
        <v>14</v>
      </c>
      <c r="B4" s="115" t="s">
        <v>15</v>
      </c>
      <c r="C4" s="113" t="s">
        <v>87</v>
      </c>
      <c r="D4" s="68" t="s">
        <v>32</v>
      </c>
      <c r="E4" s="69" t="s">
        <v>33</v>
      </c>
      <c r="F4" s="70" t="s">
        <v>34</v>
      </c>
      <c r="G4" s="68" t="s">
        <v>35</v>
      </c>
      <c r="H4" s="69" t="s">
        <v>33</v>
      </c>
      <c r="I4" s="70" t="s">
        <v>34</v>
      </c>
      <c r="J4" s="17" t="s">
        <v>32</v>
      </c>
      <c r="K4" s="13" t="s">
        <v>33</v>
      </c>
      <c r="L4" s="16" t="s">
        <v>34</v>
      </c>
      <c r="M4" s="17" t="s">
        <v>35</v>
      </c>
      <c r="N4" s="13" t="s">
        <v>33</v>
      </c>
      <c r="O4" s="13" t="s">
        <v>34</v>
      </c>
      <c r="P4" s="32" t="s">
        <v>48</v>
      </c>
      <c r="Q4" s="13" t="s">
        <v>53</v>
      </c>
      <c r="R4" s="17" t="s">
        <v>35</v>
      </c>
      <c r="S4" s="13" t="s">
        <v>33</v>
      </c>
      <c r="T4" s="13" t="s">
        <v>34</v>
      </c>
      <c r="U4" s="17" t="s">
        <v>35</v>
      </c>
      <c r="V4" s="13" t="s">
        <v>33</v>
      </c>
      <c r="W4" s="13" t="s">
        <v>34</v>
      </c>
      <c r="X4" s="17" t="s">
        <v>35</v>
      </c>
      <c r="Y4" s="13" t="s">
        <v>33</v>
      </c>
      <c r="Z4" s="13" t="s">
        <v>34</v>
      </c>
      <c r="AC4" s="17" t="s">
        <v>35</v>
      </c>
      <c r="AD4" s="13" t="s">
        <v>33</v>
      </c>
      <c r="AE4" s="13" t="s">
        <v>34</v>
      </c>
      <c r="AF4" s="17" t="s">
        <v>35</v>
      </c>
      <c r="AG4" s="13" t="s">
        <v>33</v>
      </c>
      <c r="AH4" s="13" t="s">
        <v>34</v>
      </c>
    </row>
    <row r="5" spans="1:34" ht="15">
      <c r="A5" s="107">
        <v>10</v>
      </c>
      <c r="B5" s="10" t="s">
        <v>0</v>
      </c>
      <c r="C5" s="25"/>
      <c r="D5" s="26"/>
      <c r="E5" s="10"/>
      <c r="F5" s="27"/>
      <c r="G5" s="25"/>
      <c r="H5" s="10"/>
      <c r="I5" s="24"/>
      <c r="J5" s="26"/>
      <c r="K5" s="10"/>
      <c r="L5" s="27"/>
      <c r="M5" s="25"/>
      <c r="N5" s="10"/>
      <c r="O5" s="10"/>
      <c r="P5" s="97"/>
      <c r="Q5" s="2"/>
      <c r="R5" s="25"/>
      <c r="S5" s="10"/>
      <c r="T5" s="10"/>
      <c r="U5" s="25"/>
      <c r="V5" s="25"/>
      <c r="W5" s="25"/>
      <c r="X5" s="25"/>
      <c r="Y5" s="25"/>
      <c r="Z5" s="25"/>
      <c r="AC5" s="25"/>
      <c r="AD5" s="25"/>
      <c r="AE5" s="25"/>
      <c r="AF5" s="25"/>
      <c r="AG5" s="25"/>
      <c r="AH5" s="25"/>
    </row>
    <row r="6" spans="1:34" ht="39.75" customHeight="1">
      <c r="A6" s="107"/>
      <c r="B6" s="167" t="s">
        <v>38</v>
      </c>
      <c r="C6" s="168" t="s">
        <v>55</v>
      </c>
      <c r="D6" s="58">
        <v>1390000</v>
      </c>
      <c r="E6" s="59">
        <v>1390000</v>
      </c>
      <c r="F6" s="60">
        <f aca="true" t="shared" si="0" ref="F6:F42">D6-E6</f>
        <v>0</v>
      </c>
      <c r="G6" s="58">
        <v>104250</v>
      </c>
      <c r="H6" s="59">
        <v>104250</v>
      </c>
      <c r="I6" s="60">
        <f>G6-H6</f>
        <v>0</v>
      </c>
      <c r="J6" s="51">
        <v>894255</v>
      </c>
      <c r="K6" s="52">
        <v>894255</v>
      </c>
      <c r="L6" s="54">
        <f>J6-K6</f>
        <v>0</v>
      </c>
      <c r="M6" s="51">
        <v>599995</v>
      </c>
      <c r="N6" s="52">
        <v>599995</v>
      </c>
      <c r="O6" s="52">
        <f>M6-N6</f>
        <v>0</v>
      </c>
      <c r="P6" s="105"/>
      <c r="Q6" s="106"/>
      <c r="R6" s="51">
        <f>S6+T6</f>
        <v>599995</v>
      </c>
      <c r="S6" s="52">
        <v>599995</v>
      </c>
      <c r="T6" s="52">
        <v>0</v>
      </c>
      <c r="U6" s="96">
        <f>V6</f>
        <v>599995</v>
      </c>
      <c r="V6" s="96">
        <v>599995</v>
      </c>
      <c r="W6" s="96">
        <v>0</v>
      </c>
      <c r="X6" s="96">
        <f>Y6</f>
        <v>7900030.38</v>
      </c>
      <c r="Y6" s="96">
        <v>7900030.38</v>
      </c>
      <c r="Z6" s="96">
        <v>0</v>
      </c>
      <c r="AA6" s="112"/>
      <c r="AB6" s="112"/>
      <c r="AC6" s="96">
        <f>AD6+AE6</f>
        <v>0</v>
      </c>
      <c r="AD6" s="96">
        <v>0</v>
      </c>
      <c r="AE6" s="96">
        <v>0</v>
      </c>
      <c r="AF6" s="96">
        <f>AG6+AH6</f>
        <v>-7900030.38</v>
      </c>
      <c r="AG6" s="96">
        <f>AD6-Y6</f>
        <v>-7900030.38</v>
      </c>
      <c r="AH6" s="96">
        <f>AE6-Z6</f>
        <v>0</v>
      </c>
    </row>
    <row r="7" spans="1:34" ht="15" customHeight="1">
      <c r="A7" s="109"/>
      <c r="B7" s="8" t="s">
        <v>18</v>
      </c>
      <c r="C7" s="86"/>
      <c r="D7" s="42">
        <f aca="true" t="shared" si="1" ref="D7:O7">SUM(D6:D6)</f>
        <v>1390000</v>
      </c>
      <c r="E7" s="46">
        <f t="shared" si="1"/>
        <v>1390000</v>
      </c>
      <c r="F7" s="48">
        <f t="shared" si="1"/>
        <v>0</v>
      </c>
      <c r="G7" s="49">
        <f t="shared" si="1"/>
        <v>104250</v>
      </c>
      <c r="H7" s="46">
        <f t="shared" si="1"/>
        <v>104250</v>
      </c>
      <c r="I7" s="48">
        <f t="shared" si="1"/>
        <v>0</v>
      </c>
      <c r="J7" s="42">
        <f t="shared" si="1"/>
        <v>894255</v>
      </c>
      <c r="K7" s="46">
        <f t="shared" si="1"/>
        <v>894255</v>
      </c>
      <c r="L7" s="48">
        <f t="shared" si="1"/>
        <v>0</v>
      </c>
      <c r="M7" s="49">
        <f t="shared" si="1"/>
        <v>599995</v>
      </c>
      <c r="N7" s="46">
        <f t="shared" si="1"/>
        <v>599995</v>
      </c>
      <c r="O7" s="46">
        <f t="shared" si="1"/>
        <v>0</v>
      </c>
      <c r="P7" s="97"/>
      <c r="Q7" s="2"/>
      <c r="R7" s="49">
        <f aca="true" t="shared" si="2" ref="R7:AH7">SUM(R6:R6)</f>
        <v>599995</v>
      </c>
      <c r="S7" s="46">
        <f t="shared" si="2"/>
        <v>599995</v>
      </c>
      <c r="T7" s="46">
        <f t="shared" si="2"/>
        <v>0</v>
      </c>
      <c r="U7" s="46">
        <f t="shared" si="2"/>
        <v>599995</v>
      </c>
      <c r="V7" s="46">
        <f t="shared" si="2"/>
        <v>599995</v>
      </c>
      <c r="W7" s="46">
        <f t="shared" si="2"/>
        <v>0</v>
      </c>
      <c r="X7" s="46">
        <f t="shared" si="2"/>
        <v>7900030.38</v>
      </c>
      <c r="Y7" s="46">
        <f t="shared" si="2"/>
        <v>7900030.38</v>
      </c>
      <c r="Z7" s="46">
        <f t="shared" si="2"/>
        <v>0</v>
      </c>
      <c r="AA7" s="46">
        <f t="shared" si="2"/>
        <v>0</v>
      </c>
      <c r="AB7" s="46">
        <f t="shared" si="2"/>
        <v>0</v>
      </c>
      <c r="AC7" s="46">
        <f t="shared" si="2"/>
        <v>0</v>
      </c>
      <c r="AD7" s="46">
        <f t="shared" si="2"/>
        <v>0</v>
      </c>
      <c r="AE7" s="46">
        <f t="shared" si="2"/>
        <v>0</v>
      </c>
      <c r="AF7" s="46">
        <f t="shared" si="2"/>
        <v>-7900030.38</v>
      </c>
      <c r="AG7" s="46">
        <f t="shared" si="2"/>
        <v>-7900030.38</v>
      </c>
      <c r="AH7" s="46">
        <f t="shared" si="2"/>
        <v>0</v>
      </c>
    </row>
    <row r="8" spans="1:34" ht="15" customHeight="1">
      <c r="A8" s="107">
        <v>2</v>
      </c>
      <c r="B8" s="11" t="s">
        <v>1</v>
      </c>
      <c r="C8" s="20"/>
      <c r="D8" s="30"/>
      <c r="E8" s="12"/>
      <c r="F8" s="31"/>
      <c r="G8" s="29"/>
      <c r="H8" s="12"/>
      <c r="I8" s="28"/>
      <c r="J8" s="20"/>
      <c r="K8" s="11"/>
      <c r="L8" s="22"/>
      <c r="M8" s="23"/>
      <c r="N8" s="11"/>
      <c r="O8" s="11"/>
      <c r="P8" s="97"/>
      <c r="Q8" s="2"/>
      <c r="R8" s="23"/>
      <c r="S8" s="11"/>
      <c r="T8" s="11"/>
      <c r="U8" s="20"/>
      <c r="V8" s="20"/>
      <c r="W8" s="20"/>
      <c r="X8" s="20"/>
      <c r="Y8" s="20"/>
      <c r="Z8" s="20"/>
      <c r="AC8" s="20"/>
      <c r="AD8" s="20"/>
      <c r="AE8" s="20"/>
      <c r="AF8" s="20"/>
      <c r="AG8" s="20"/>
      <c r="AH8" s="20"/>
    </row>
    <row r="9" spans="1:34" ht="36.75" customHeight="1">
      <c r="A9" s="107" t="s">
        <v>90</v>
      </c>
      <c r="B9" s="169" t="s">
        <v>2</v>
      </c>
      <c r="C9" s="170" t="s">
        <v>56</v>
      </c>
      <c r="D9" s="51">
        <v>351000</v>
      </c>
      <c r="E9" s="52">
        <v>351000</v>
      </c>
      <c r="F9" s="54">
        <f t="shared" si="0"/>
        <v>0</v>
      </c>
      <c r="G9" s="51">
        <v>5649000</v>
      </c>
      <c r="H9" s="52">
        <v>0</v>
      </c>
      <c r="I9" s="60">
        <f>G9-H9</f>
        <v>5649000</v>
      </c>
      <c r="J9" s="51">
        <v>0</v>
      </c>
      <c r="K9" s="52">
        <v>0</v>
      </c>
      <c r="L9" s="54">
        <v>0</v>
      </c>
      <c r="M9" s="51">
        <v>6000000</v>
      </c>
      <c r="N9" s="52">
        <v>0</v>
      </c>
      <c r="O9" s="52">
        <f>M9-N9</f>
        <v>6000000</v>
      </c>
      <c r="P9" s="105"/>
      <c r="Q9" s="106"/>
      <c r="R9" s="51">
        <f>S9+T9</f>
        <v>6000000</v>
      </c>
      <c r="S9" s="52">
        <v>0</v>
      </c>
      <c r="T9" s="52">
        <v>6000000</v>
      </c>
      <c r="U9" s="96">
        <f>V9+W9</f>
        <v>475200</v>
      </c>
      <c r="V9" s="96">
        <v>475200</v>
      </c>
      <c r="W9" s="96">
        <v>0</v>
      </c>
      <c r="X9" s="96">
        <f>Y9+Z9</f>
        <v>475200</v>
      </c>
      <c r="Y9" s="96">
        <v>475200</v>
      </c>
      <c r="Z9" s="96">
        <v>0</v>
      </c>
      <c r="AA9" s="112"/>
      <c r="AB9" s="112"/>
      <c r="AC9" s="96">
        <f>AD9+AE9</f>
        <v>0</v>
      </c>
      <c r="AD9" s="96">
        <v>0</v>
      </c>
      <c r="AE9" s="96">
        <v>0</v>
      </c>
      <c r="AF9" s="96">
        <f>AH9+AG9</f>
        <v>0</v>
      </c>
      <c r="AG9" s="96">
        <f>Y9-V9</f>
        <v>0</v>
      </c>
      <c r="AH9" s="96">
        <f>Z9-W9</f>
        <v>0</v>
      </c>
    </row>
    <row r="10" spans="1:34" ht="36.75" customHeight="1">
      <c r="A10" s="107"/>
      <c r="B10" s="169" t="s">
        <v>107</v>
      </c>
      <c r="C10" s="170" t="s">
        <v>56</v>
      </c>
      <c r="D10" s="51"/>
      <c r="E10" s="52"/>
      <c r="F10" s="54"/>
      <c r="G10" s="96"/>
      <c r="H10" s="52"/>
      <c r="I10" s="60"/>
      <c r="J10" s="51"/>
      <c r="K10" s="52"/>
      <c r="L10" s="54"/>
      <c r="M10" s="96"/>
      <c r="N10" s="52"/>
      <c r="O10" s="52"/>
      <c r="P10" s="105"/>
      <c r="Q10" s="106"/>
      <c r="R10" s="96"/>
      <c r="S10" s="52">
        <v>0</v>
      </c>
      <c r="T10" s="52">
        <v>0</v>
      </c>
      <c r="U10" s="96">
        <f>V10+W10</f>
        <v>2500361</v>
      </c>
      <c r="V10" s="96">
        <v>0</v>
      </c>
      <c r="W10" s="96">
        <v>2500361</v>
      </c>
      <c r="X10" s="96">
        <f>Y10+Z10</f>
        <v>2500361</v>
      </c>
      <c r="Y10" s="96">
        <v>0</v>
      </c>
      <c r="Z10" s="96">
        <v>2500361</v>
      </c>
      <c r="AA10" s="112"/>
      <c r="AB10" s="112"/>
      <c r="AC10" s="96">
        <f>AD10+AE10</f>
        <v>0</v>
      </c>
      <c r="AD10" s="96">
        <v>0</v>
      </c>
      <c r="AE10" s="96">
        <v>0</v>
      </c>
      <c r="AF10" s="96">
        <f>AH10+AG10</f>
        <v>0</v>
      </c>
      <c r="AG10" s="96">
        <f>Y10-V10</f>
        <v>0</v>
      </c>
      <c r="AH10" s="96">
        <f>Z10-W10</f>
        <v>0</v>
      </c>
    </row>
    <row r="11" spans="1:34" ht="15" customHeight="1">
      <c r="A11" s="109"/>
      <c r="B11" s="8" t="s">
        <v>19</v>
      </c>
      <c r="C11" s="86"/>
      <c r="D11" s="42">
        <f aca="true" t="shared" si="3" ref="D11:O11">SUM(D9:D9)</f>
        <v>351000</v>
      </c>
      <c r="E11" s="46">
        <f t="shared" si="3"/>
        <v>351000</v>
      </c>
      <c r="F11" s="48">
        <f t="shared" si="3"/>
        <v>0</v>
      </c>
      <c r="G11" s="49">
        <f t="shared" si="3"/>
        <v>5649000</v>
      </c>
      <c r="H11" s="46">
        <f t="shared" si="3"/>
        <v>0</v>
      </c>
      <c r="I11" s="48">
        <f t="shared" si="3"/>
        <v>5649000</v>
      </c>
      <c r="J11" s="42">
        <f t="shared" si="3"/>
        <v>0</v>
      </c>
      <c r="K11" s="46">
        <f t="shared" si="3"/>
        <v>0</v>
      </c>
      <c r="L11" s="48">
        <f t="shared" si="3"/>
        <v>0</v>
      </c>
      <c r="M11" s="49">
        <f t="shared" si="3"/>
        <v>6000000</v>
      </c>
      <c r="N11" s="46">
        <f t="shared" si="3"/>
        <v>0</v>
      </c>
      <c r="O11" s="46">
        <f t="shared" si="3"/>
        <v>6000000</v>
      </c>
      <c r="P11" s="97"/>
      <c r="Q11" s="2"/>
      <c r="R11" s="49">
        <f>SUM(R9:R9)</f>
        <v>6000000</v>
      </c>
      <c r="S11" s="46">
        <f>SUM(S9:S9)</f>
        <v>0</v>
      </c>
      <c r="T11" s="46">
        <f>SUM(T9:T9)</f>
        <v>6000000</v>
      </c>
      <c r="U11" s="46">
        <f aca="true" t="shared" si="4" ref="U11:Z11">SUM(U9:U10)</f>
        <v>2975561</v>
      </c>
      <c r="V11" s="46">
        <f t="shared" si="4"/>
        <v>475200</v>
      </c>
      <c r="W11" s="46">
        <f t="shared" si="4"/>
        <v>2500361</v>
      </c>
      <c r="X11" s="46">
        <f t="shared" si="4"/>
        <v>2975561</v>
      </c>
      <c r="Y11" s="46">
        <f t="shared" si="4"/>
        <v>475200</v>
      </c>
      <c r="Z11" s="46">
        <f t="shared" si="4"/>
        <v>2500361</v>
      </c>
      <c r="AC11" s="46">
        <f aca="true" t="shared" si="5" ref="AC11:AH11">SUM(AC9:AC10)</f>
        <v>0</v>
      </c>
      <c r="AD11" s="46">
        <f t="shared" si="5"/>
        <v>0</v>
      </c>
      <c r="AE11" s="46">
        <f t="shared" si="5"/>
        <v>0</v>
      </c>
      <c r="AF11" s="46">
        <f t="shared" si="5"/>
        <v>0</v>
      </c>
      <c r="AG11" s="46">
        <f t="shared" si="5"/>
        <v>0</v>
      </c>
      <c r="AH11" s="46">
        <f t="shared" si="5"/>
        <v>0</v>
      </c>
    </row>
    <row r="12" spans="1:34" ht="27" customHeight="1">
      <c r="A12" s="107"/>
      <c r="B12" s="11" t="s">
        <v>3</v>
      </c>
      <c r="C12" s="20"/>
      <c r="D12" s="30"/>
      <c r="E12" s="12"/>
      <c r="F12" s="31"/>
      <c r="G12" s="29"/>
      <c r="H12" s="12"/>
      <c r="I12" s="28"/>
      <c r="J12" s="23"/>
      <c r="K12" s="11"/>
      <c r="L12" s="21"/>
      <c r="M12" s="20"/>
      <c r="N12" s="11"/>
      <c r="O12" s="11"/>
      <c r="P12" s="97"/>
      <c r="Q12" s="2"/>
      <c r="R12" s="20"/>
      <c r="S12" s="11"/>
      <c r="T12" s="11"/>
      <c r="U12" s="20"/>
      <c r="V12" s="20"/>
      <c r="W12" s="20"/>
      <c r="X12" s="20"/>
      <c r="Y12" s="20"/>
      <c r="Z12" s="20"/>
      <c r="AC12" s="20"/>
      <c r="AD12" s="20"/>
      <c r="AE12" s="20"/>
      <c r="AF12" s="20"/>
      <c r="AG12" s="20"/>
      <c r="AH12" s="20"/>
    </row>
    <row r="13" spans="1:34" ht="35.25" customHeight="1">
      <c r="A13" s="107">
        <v>11</v>
      </c>
      <c r="B13" s="171" t="s">
        <v>6</v>
      </c>
      <c r="C13" s="172" t="s">
        <v>56</v>
      </c>
      <c r="D13" s="51">
        <v>2000000</v>
      </c>
      <c r="E13" s="52"/>
      <c r="F13" s="54">
        <f t="shared" si="0"/>
        <v>2000000</v>
      </c>
      <c r="G13" s="51">
        <v>0</v>
      </c>
      <c r="H13" s="52">
        <v>0</v>
      </c>
      <c r="I13" s="54">
        <f>G13-H13</f>
        <v>0</v>
      </c>
      <c r="J13" s="51">
        <v>110160</v>
      </c>
      <c r="K13" s="52"/>
      <c r="L13" s="54">
        <f>J13-K13</f>
        <v>110160</v>
      </c>
      <c r="M13" s="51">
        <v>1889840</v>
      </c>
      <c r="N13" s="52">
        <v>0</v>
      </c>
      <c r="O13" s="52">
        <f>M13-N13</f>
        <v>1889840</v>
      </c>
      <c r="P13" s="105"/>
      <c r="Q13" s="106"/>
      <c r="R13" s="51">
        <f>S13+T13</f>
        <v>1889840</v>
      </c>
      <c r="S13" s="52">
        <v>0</v>
      </c>
      <c r="T13" s="52">
        <v>1889840</v>
      </c>
      <c r="U13" s="96">
        <f>V13+W13</f>
        <v>1789840</v>
      </c>
      <c r="V13" s="96">
        <v>0</v>
      </c>
      <c r="W13" s="96">
        <f>T13-100000</f>
        <v>1789840</v>
      </c>
      <c r="X13" s="96">
        <f>Y13+Z13</f>
        <v>1689840</v>
      </c>
      <c r="Y13" s="96">
        <v>0</v>
      </c>
      <c r="Z13" s="96">
        <v>1689840</v>
      </c>
      <c r="AA13" s="112"/>
      <c r="AB13" s="112"/>
      <c r="AC13" s="96">
        <f>AD13+AE13</f>
        <v>0</v>
      </c>
      <c r="AD13" s="96">
        <v>0</v>
      </c>
      <c r="AE13" s="96">
        <v>0</v>
      </c>
      <c r="AF13" s="96">
        <f>AG13+AH13</f>
        <v>-1689840</v>
      </c>
      <c r="AG13" s="96">
        <f>AD13-Y13</f>
        <v>0</v>
      </c>
      <c r="AH13" s="96">
        <f>AE13-Z13</f>
        <v>-1689840</v>
      </c>
    </row>
    <row r="14" spans="1:34" ht="13.5" customHeight="1">
      <c r="A14" s="109"/>
      <c r="B14" s="8" t="s">
        <v>24</v>
      </c>
      <c r="C14" s="86"/>
      <c r="D14" s="42">
        <f aca="true" t="shared" si="6" ref="D14:O14">SUM(D13)</f>
        <v>2000000</v>
      </c>
      <c r="E14" s="46">
        <f t="shared" si="6"/>
        <v>0</v>
      </c>
      <c r="F14" s="48">
        <f t="shared" si="6"/>
        <v>2000000</v>
      </c>
      <c r="G14" s="49">
        <f t="shared" si="6"/>
        <v>0</v>
      </c>
      <c r="H14" s="46">
        <f t="shared" si="6"/>
        <v>0</v>
      </c>
      <c r="I14" s="48">
        <f t="shared" si="6"/>
        <v>0</v>
      </c>
      <c r="J14" s="42">
        <f t="shared" si="6"/>
        <v>110160</v>
      </c>
      <c r="K14" s="46">
        <f t="shared" si="6"/>
        <v>0</v>
      </c>
      <c r="L14" s="48">
        <f t="shared" si="6"/>
        <v>110160</v>
      </c>
      <c r="M14" s="49">
        <f t="shared" si="6"/>
        <v>1889840</v>
      </c>
      <c r="N14" s="46">
        <f t="shared" si="6"/>
        <v>0</v>
      </c>
      <c r="O14" s="46">
        <f t="shared" si="6"/>
        <v>1889840</v>
      </c>
      <c r="P14" s="97"/>
      <c r="Q14" s="2"/>
      <c r="R14" s="49">
        <f aca="true" t="shared" si="7" ref="R14:W14">SUM(R13)</f>
        <v>1889840</v>
      </c>
      <c r="S14" s="46">
        <f t="shared" si="7"/>
        <v>0</v>
      </c>
      <c r="T14" s="46">
        <f t="shared" si="7"/>
        <v>1889840</v>
      </c>
      <c r="U14" s="46">
        <f t="shared" si="7"/>
        <v>1789840</v>
      </c>
      <c r="V14" s="46">
        <f t="shared" si="7"/>
        <v>0</v>
      </c>
      <c r="W14" s="46">
        <f t="shared" si="7"/>
        <v>1789840</v>
      </c>
      <c r="X14" s="46">
        <f>SUM(X13)</f>
        <v>1689840</v>
      </c>
      <c r="Y14" s="46">
        <f>SUM(Y13)</f>
        <v>0</v>
      </c>
      <c r="Z14" s="46">
        <f>SUM(Z13)</f>
        <v>1689840</v>
      </c>
      <c r="AC14" s="46">
        <f aca="true" t="shared" si="8" ref="AC14:AH14">SUM(AC13)</f>
        <v>0</v>
      </c>
      <c r="AD14" s="46">
        <f t="shared" si="8"/>
        <v>0</v>
      </c>
      <c r="AE14" s="46">
        <f t="shared" si="8"/>
        <v>0</v>
      </c>
      <c r="AF14" s="46">
        <f t="shared" si="8"/>
        <v>-1689840</v>
      </c>
      <c r="AG14" s="46">
        <f t="shared" si="8"/>
        <v>0</v>
      </c>
      <c r="AH14" s="46">
        <f t="shared" si="8"/>
        <v>-1689840</v>
      </c>
    </row>
    <row r="15" spans="1:34" ht="28.5" customHeight="1">
      <c r="A15" s="107">
        <v>16</v>
      </c>
      <c r="B15" s="169" t="s">
        <v>4</v>
      </c>
      <c r="C15" s="170" t="s">
        <v>57</v>
      </c>
      <c r="D15" s="58">
        <v>2040000</v>
      </c>
      <c r="E15" s="59">
        <v>2040000</v>
      </c>
      <c r="F15" s="60">
        <f t="shared" si="0"/>
        <v>0</v>
      </c>
      <c r="G15" s="58">
        <v>1335000</v>
      </c>
      <c r="H15" s="59">
        <f>G15</f>
        <v>1335000</v>
      </c>
      <c r="I15" s="60">
        <f>G15-H15</f>
        <v>0</v>
      </c>
      <c r="J15" s="51">
        <v>0</v>
      </c>
      <c r="K15" s="52">
        <v>0</v>
      </c>
      <c r="L15" s="54">
        <f>J15-K15</f>
        <v>0</v>
      </c>
      <c r="M15" s="51">
        <v>3375000</v>
      </c>
      <c r="N15" s="52">
        <f>M15</f>
        <v>3375000</v>
      </c>
      <c r="O15" s="52">
        <f>M15-N15</f>
        <v>0</v>
      </c>
      <c r="P15" s="105"/>
      <c r="Q15" s="106"/>
      <c r="R15" s="51">
        <f>S15+T15</f>
        <v>3375000</v>
      </c>
      <c r="S15" s="52">
        <v>3375000</v>
      </c>
      <c r="T15" s="52">
        <v>0</v>
      </c>
      <c r="U15" s="96">
        <f>V15+W15</f>
        <v>3375000</v>
      </c>
      <c r="V15" s="96">
        <v>3375000</v>
      </c>
      <c r="W15" s="96">
        <v>0</v>
      </c>
      <c r="X15" s="96">
        <f>Y15+Z15</f>
        <v>97620</v>
      </c>
      <c r="Y15" s="96">
        <v>90000</v>
      </c>
      <c r="Z15" s="96">
        <v>7620</v>
      </c>
      <c r="AA15" s="112"/>
      <c r="AB15" s="112"/>
      <c r="AC15" s="96">
        <f>AD15+AE15</f>
        <v>52380</v>
      </c>
      <c r="AD15" s="96">
        <v>52380</v>
      </c>
      <c r="AE15" s="96">
        <v>0</v>
      </c>
      <c r="AF15" s="96">
        <f>AG15+AH15</f>
        <v>-45240</v>
      </c>
      <c r="AG15" s="96">
        <f aca="true" t="shared" si="9" ref="AG15:AH17">AD15-Y15</f>
        <v>-37620</v>
      </c>
      <c r="AH15" s="96">
        <f t="shared" si="9"/>
        <v>-7620</v>
      </c>
    </row>
    <row r="16" spans="1:34" ht="75.75" customHeight="1">
      <c r="A16" s="107">
        <v>16</v>
      </c>
      <c r="B16" s="171" t="s">
        <v>68</v>
      </c>
      <c r="C16" s="65" t="s">
        <v>59</v>
      </c>
      <c r="D16" s="161">
        <v>2333374</v>
      </c>
      <c r="E16" s="59">
        <v>1738900</v>
      </c>
      <c r="F16" s="60">
        <f t="shared" si="0"/>
        <v>594474</v>
      </c>
      <c r="G16" s="58">
        <v>2913186</v>
      </c>
      <c r="H16" s="59">
        <v>2864936</v>
      </c>
      <c r="I16" s="60">
        <f>G16-H16</f>
        <v>48250</v>
      </c>
      <c r="J16" s="51">
        <v>0</v>
      </c>
      <c r="K16" s="52">
        <v>0</v>
      </c>
      <c r="L16" s="54">
        <v>0</v>
      </c>
      <c r="M16" s="51">
        <v>5246560</v>
      </c>
      <c r="N16" s="52">
        <v>4603836</v>
      </c>
      <c r="O16" s="52">
        <v>642724</v>
      </c>
      <c r="P16" s="105"/>
      <c r="Q16" s="106"/>
      <c r="R16" s="51">
        <f>S16+T16</f>
        <v>5246560</v>
      </c>
      <c r="S16" s="52">
        <v>4603836</v>
      </c>
      <c r="T16" s="52">
        <v>642724</v>
      </c>
      <c r="U16" s="96">
        <f>V16+W16</f>
        <v>5246560</v>
      </c>
      <c r="V16" s="96">
        <v>4603836</v>
      </c>
      <c r="W16" s="96">
        <v>642724</v>
      </c>
      <c r="X16" s="96">
        <f>Y16+Z16</f>
        <v>5211203.62</v>
      </c>
      <c r="Y16" s="96">
        <v>4648322.8</v>
      </c>
      <c r="Z16" s="96">
        <v>562880.82</v>
      </c>
      <c r="AA16" s="112"/>
      <c r="AB16" s="112"/>
      <c r="AC16" s="96">
        <f>AD16+AE16</f>
        <v>0</v>
      </c>
      <c r="AD16" s="96">
        <v>0</v>
      </c>
      <c r="AE16" s="96">
        <v>0</v>
      </c>
      <c r="AF16" s="96">
        <f>AG16+AH16</f>
        <v>-5211203.62</v>
      </c>
      <c r="AG16" s="96">
        <f t="shared" si="9"/>
        <v>-4648322.8</v>
      </c>
      <c r="AH16" s="96">
        <f t="shared" si="9"/>
        <v>-562880.82</v>
      </c>
    </row>
    <row r="17" spans="1:34" ht="28.5" customHeight="1">
      <c r="A17" s="107" t="s">
        <v>90</v>
      </c>
      <c r="B17" s="171" t="s">
        <v>103</v>
      </c>
      <c r="C17" s="65" t="s">
        <v>56</v>
      </c>
      <c r="D17" s="161"/>
      <c r="E17" s="59"/>
      <c r="F17" s="60"/>
      <c r="G17" s="161"/>
      <c r="H17" s="59"/>
      <c r="I17" s="60"/>
      <c r="J17" s="51"/>
      <c r="K17" s="52"/>
      <c r="L17" s="54"/>
      <c r="M17" s="96"/>
      <c r="N17" s="52"/>
      <c r="O17" s="52"/>
      <c r="P17" s="105"/>
      <c r="Q17" s="106"/>
      <c r="R17" s="96">
        <v>0</v>
      </c>
      <c r="S17" s="52">
        <v>0</v>
      </c>
      <c r="T17" s="52">
        <v>0</v>
      </c>
      <c r="U17" s="96">
        <f>V17+W17</f>
        <v>0</v>
      </c>
      <c r="V17" s="96">
        <v>0</v>
      </c>
      <c r="W17" s="96">
        <v>0</v>
      </c>
      <c r="X17" s="96">
        <f>Y17+Z17</f>
        <v>0</v>
      </c>
      <c r="Y17" s="96">
        <v>0</v>
      </c>
      <c r="Z17" s="96">
        <v>0</v>
      </c>
      <c r="AA17" s="112"/>
      <c r="AB17" s="112"/>
      <c r="AC17" s="96">
        <f>AD17+AE17</f>
        <v>0</v>
      </c>
      <c r="AD17" s="96">
        <v>0</v>
      </c>
      <c r="AE17" s="96">
        <v>0</v>
      </c>
      <c r="AF17" s="96">
        <f>AG17+AH17</f>
        <v>0</v>
      </c>
      <c r="AG17" s="96">
        <f t="shared" si="9"/>
        <v>0</v>
      </c>
      <c r="AH17" s="96">
        <f t="shared" si="9"/>
        <v>0</v>
      </c>
    </row>
    <row r="18" spans="1:34" s="39" customFormat="1" ht="15" customHeight="1">
      <c r="A18" s="110"/>
      <c r="B18" s="40" t="s">
        <v>16</v>
      </c>
      <c r="C18" s="87"/>
      <c r="D18" s="55">
        <f aca="true" t="shared" si="10" ref="D18:O18">SUM(D15:D16)</f>
        <v>4373374</v>
      </c>
      <c r="E18" s="53">
        <f t="shared" si="10"/>
        <v>3778900</v>
      </c>
      <c r="F18" s="56">
        <f t="shared" si="10"/>
        <v>594474</v>
      </c>
      <c r="G18" s="57">
        <f t="shared" si="10"/>
        <v>4248186</v>
      </c>
      <c r="H18" s="53">
        <f t="shared" si="10"/>
        <v>4199936</v>
      </c>
      <c r="I18" s="56">
        <f t="shared" si="10"/>
        <v>48250</v>
      </c>
      <c r="J18" s="55">
        <f t="shared" si="10"/>
        <v>0</v>
      </c>
      <c r="K18" s="53">
        <f t="shared" si="10"/>
        <v>0</v>
      </c>
      <c r="L18" s="56">
        <f t="shared" si="10"/>
        <v>0</v>
      </c>
      <c r="M18" s="57">
        <f t="shared" si="10"/>
        <v>8621560</v>
      </c>
      <c r="N18" s="53">
        <f t="shared" si="10"/>
        <v>7978836</v>
      </c>
      <c r="O18" s="53">
        <f t="shared" si="10"/>
        <v>642724</v>
      </c>
      <c r="P18" s="98"/>
      <c r="Q18" s="85"/>
      <c r="R18" s="57">
        <f>SUM(R15:R16)</f>
        <v>8621560</v>
      </c>
      <c r="S18" s="53">
        <f>SUM(S15:S17)</f>
        <v>7978836</v>
      </c>
      <c r="T18" s="53">
        <f>SUM(T15:T17)</f>
        <v>642724</v>
      </c>
      <c r="U18" s="53">
        <f>SUM(U15:U17)</f>
        <v>8621560</v>
      </c>
      <c r="V18" s="53">
        <f>SUM(V15:V17)</f>
        <v>7978836</v>
      </c>
      <c r="W18" s="53">
        <f>SUM(W15:W16)</f>
        <v>642724</v>
      </c>
      <c r="X18" s="53">
        <f>SUM(X15:X17)</f>
        <v>5308823.62</v>
      </c>
      <c r="Y18" s="53">
        <f>SUM(Y15:Y17)</f>
        <v>4738322.8</v>
      </c>
      <c r="Z18" s="53">
        <f>SUM(Z15:Z16)</f>
        <v>570500.82</v>
      </c>
      <c r="AC18" s="53">
        <f>SUM(AC15:AC17)</f>
        <v>52380</v>
      </c>
      <c r="AD18" s="53">
        <f>SUM(AD15:AD17)</f>
        <v>52380</v>
      </c>
      <c r="AE18" s="53">
        <f>SUM(AE15:AE16)</f>
        <v>0</v>
      </c>
      <c r="AF18" s="53">
        <f>SUM(AF15:AF17)</f>
        <v>-5256443.62</v>
      </c>
      <c r="AG18" s="53">
        <f>SUM(AG15:AG17)</f>
        <v>-4685942.8</v>
      </c>
      <c r="AH18" s="53">
        <f>SUM(AH15:AH17)</f>
        <v>-570500.82</v>
      </c>
    </row>
    <row r="19" spans="1:34" s="39" customFormat="1" ht="25.5">
      <c r="A19" s="173">
        <v>39</v>
      </c>
      <c r="B19" s="171" t="s">
        <v>5</v>
      </c>
      <c r="C19" s="174" t="s">
        <v>60</v>
      </c>
      <c r="D19" s="51">
        <v>3012305</v>
      </c>
      <c r="E19" s="52">
        <v>2991305</v>
      </c>
      <c r="F19" s="54">
        <f>D19-E19</f>
        <v>21000</v>
      </c>
      <c r="G19" s="51">
        <v>168749</v>
      </c>
      <c r="H19" s="52">
        <v>168749</v>
      </c>
      <c r="I19" s="54">
        <f>G19-H19</f>
        <v>0</v>
      </c>
      <c r="J19" s="51">
        <v>3012305</v>
      </c>
      <c r="K19" s="52">
        <v>2991305</v>
      </c>
      <c r="L19" s="54">
        <f>J19-K19</f>
        <v>21000</v>
      </c>
      <c r="M19" s="51">
        <v>168749</v>
      </c>
      <c r="N19" s="52">
        <v>168749</v>
      </c>
      <c r="O19" s="52">
        <f>M19-N19</f>
        <v>0</v>
      </c>
      <c r="P19" s="175"/>
      <c r="Q19" s="176"/>
      <c r="R19" s="51">
        <f>S19+T19</f>
        <v>168749</v>
      </c>
      <c r="S19" s="52">
        <v>168749</v>
      </c>
      <c r="T19" s="52">
        <v>0</v>
      </c>
      <c r="U19" s="96">
        <f>V19+W19</f>
        <v>168749</v>
      </c>
      <c r="V19" s="96">
        <v>168749</v>
      </c>
      <c r="W19" s="96">
        <v>0</v>
      </c>
      <c r="X19" s="96">
        <f>Y19+Z19</f>
        <v>168749</v>
      </c>
      <c r="Y19" s="96">
        <v>168749</v>
      </c>
      <c r="Z19" s="96">
        <v>0</v>
      </c>
      <c r="AA19" s="177"/>
      <c r="AB19" s="177"/>
      <c r="AC19" s="96">
        <f>AD19+AE19</f>
        <v>0</v>
      </c>
      <c r="AD19" s="96">
        <v>0</v>
      </c>
      <c r="AE19" s="96">
        <v>0</v>
      </c>
      <c r="AF19" s="96">
        <f>AG19+AH19</f>
        <v>-168749</v>
      </c>
      <c r="AG19" s="96">
        <f>AD19-Y19</f>
        <v>-168749</v>
      </c>
      <c r="AH19" s="96">
        <f>AE19-Z19</f>
        <v>0</v>
      </c>
    </row>
    <row r="20" spans="1:34" ht="15" customHeight="1">
      <c r="A20" s="109"/>
      <c r="B20" s="7" t="s">
        <v>17</v>
      </c>
      <c r="C20" s="88"/>
      <c r="D20" s="42">
        <f aca="true" t="shared" si="11" ref="D20:O20">SUM(D19:D19)</f>
        <v>3012305</v>
      </c>
      <c r="E20" s="46">
        <f t="shared" si="11"/>
        <v>2991305</v>
      </c>
      <c r="F20" s="48">
        <f t="shared" si="11"/>
        <v>21000</v>
      </c>
      <c r="G20" s="49">
        <f t="shared" si="11"/>
        <v>168749</v>
      </c>
      <c r="H20" s="46">
        <f t="shared" si="11"/>
        <v>168749</v>
      </c>
      <c r="I20" s="48">
        <f t="shared" si="11"/>
        <v>0</v>
      </c>
      <c r="J20" s="42">
        <f t="shared" si="11"/>
        <v>3012305</v>
      </c>
      <c r="K20" s="46">
        <f t="shared" si="11"/>
        <v>2991305</v>
      </c>
      <c r="L20" s="48">
        <f t="shared" si="11"/>
        <v>21000</v>
      </c>
      <c r="M20" s="49">
        <f t="shared" si="11"/>
        <v>168749</v>
      </c>
      <c r="N20" s="46">
        <f t="shared" si="11"/>
        <v>168749</v>
      </c>
      <c r="O20" s="46">
        <f t="shared" si="11"/>
        <v>0</v>
      </c>
      <c r="P20" s="97"/>
      <c r="Q20" s="2"/>
      <c r="R20" s="49">
        <f aca="true" t="shared" si="12" ref="R20:W20">SUM(R19:R19)</f>
        <v>168749</v>
      </c>
      <c r="S20" s="46">
        <f t="shared" si="12"/>
        <v>168749</v>
      </c>
      <c r="T20" s="46">
        <f t="shared" si="12"/>
        <v>0</v>
      </c>
      <c r="U20" s="46">
        <f t="shared" si="12"/>
        <v>168749</v>
      </c>
      <c r="V20" s="46">
        <f t="shared" si="12"/>
        <v>168749</v>
      </c>
      <c r="W20" s="46">
        <f t="shared" si="12"/>
        <v>0</v>
      </c>
      <c r="X20" s="46">
        <f>SUM(X19:X19)</f>
        <v>168749</v>
      </c>
      <c r="Y20" s="46">
        <f>SUM(Y19:Y19)</f>
        <v>168749</v>
      </c>
      <c r="Z20" s="46">
        <f>SUM(Z19:Z19)</f>
        <v>0</v>
      </c>
      <c r="AC20" s="46">
        <f aca="true" t="shared" si="13" ref="AC20:AH20">SUM(AC19:AC19)</f>
        <v>0</v>
      </c>
      <c r="AD20" s="46">
        <f t="shared" si="13"/>
        <v>0</v>
      </c>
      <c r="AE20" s="46">
        <f t="shared" si="13"/>
        <v>0</v>
      </c>
      <c r="AF20" s="46">
        <f t="shared" si="13"/>
        <v>-168749</v>
      </c>
      <c r="AG20" s="46">
        <f t="shared" si="13"/>
        <v>-168749</v>
      </c>
      <c r="AH20" s="46">
        <f t="shared" si="13"/>
        <v>0</v>
      </c>
    </row>
    <row r="21" spans="1:34" ht="15" customHeight="1">
      <c r="A21" s="107">
        <v>19</v>
      </c>
      <c r="B21" s="12" t="s">
        <v>7</v>
      </c>
      <c r="C21" s="29"/>
      <c r="D21" s="30"/>
      <c r="E21" s="12"/>
      <c r="F21" s="31"/>
      <c r="G21" s="29"/>
      <c r="H21" s="12"/>
      <c r="I21" s="28"/>
      <c r="J21" s="30"/>
      <c r="K21" s="12"/>
      <c r="L21" s="31"/>
      <c r="M21" s="29"/>
      <c r="N21" s="12"/>
      <c r="O21" s="12"/>
      <c r="P21" s="97"/>
      <c r="Q21" s="2"/>
      <c r="R21" s="29"/>
      <c r="S21" s="12"/>
      <c r="T21" s="12"/>
      <c r="U21" s="29"/>
      <c r="V21" s="29"/>
      <c r="W21" s="29"/>
      <c r="X21" s="29"/>
      <c r="Y21" s="29"/>
      <c r="Z21" s="29"/>
      <c r="AC21" s="29"/>
      <c r="AD21" s="29"/>
      <c r="AE21" s="29"/>
      <c r="AF21" s="29"/>
      <c r="AG21" s="29"/>
      <c r="AH21" s="29"/>
    </row>
    <row r="22" spans="1:34" ht="36.75" customHeight="1">
      <c r="A22" s="107"/>
      <c r="B22" s="41" t="s">
        <v>69</v>
      </c>
      <c r="C22" s="178" t="s">
        <v>56</v>
      </c>
      <c r="D22" s="58">
        <v>0</v>
      </c>
      <c r="E22" s="59">
        <v>0</v>
      </c>
      <c r="F22" s="60">
        <f t="shared" si="0"/>
        <v>0</v>
      </c>
      <c r="G22" s="58">
        <v>250000</v>
      </c>
      <c r="H22" s="59"/>
      <c r="I22" s="60">
        <f>G22-H22</f>
        <v>250000</v>
      </c>
      <c r="J22" s="58">
        <v>0</v>
      </c>
      <c r="K22" s="59">
        <v>0</v>
      </c>
      <c r="L22" s="60">
        <f>J22-K22</f>
        <v>0</v>
      </c>
      <c r="M22" s="58">
        <v>250000</v>
      </c>
      <c r="N22" s="59"/>
      <c r="O22" s="59">
        <f>M22-N22</f>
        <v>250000</v>
      </c>
      <c r="P22" s="105"/>
      <c r="Q22" s="106"/>
      <c r="R22" s="51">
        <f>S22+T22</f>
        <v>250000</v>
      </c>
      <c r="S22" s="52">
        <v>0</v>
      </c>
      <c r="T22" s="52">
        <v>250000</v>
      </c>
      <c r="U22" s="96">
        <f>V22+W22</f>
        <v>0</v>
      </c>
      <c r="V22" s="96">
        <v>0</v>
      </c>
      <c r="W22" s="96">
        <v>0</v>
      </c>
      <c r="X22" s="96">
        <f>Y22+Z22</f>
        <v>0</v>
      </c>
      <c r="Y22" s="96">
        <v>0</v>
      </c>
      <c r="Z22" s="96">
        <v>0</v>
      </c>
      <c r="AA22" s="112"/>
      <c r="AB22" s="112"/>
      <c r="AC22" s="96">
        <f>AD22+AE22</f>
        <v>0</v>
      </c>
      <c r="AD22" s="96">
        <v>0</v>
      </c>
      <c r="AE22" s="96">
        <v>0</v>
      </c>
      <c r="AF22" s="96">
        <f>AG22+AH22</f>
        <v>0</v>
      </c>
      <c r="AG22" s="96">
        <f aca="true" t="shared" si="14" ref="AG22:AH25">AD22-Y22</f>
        <v>0</v>
      </c>
      <c r="AH22" s="96">
        <f t="shared" si="14"/>
        <v>0</v>
      </c>
    </row>
    <row r="23" spans="1:34" ht="32.25" customHeight="1">
      <c r="A23" s="107"/>
      <c r="B23" s="169" t="s">
        <v>40</v>
      </c>
      <c r="C23" s="178" t="s">
        <v>56</v>
      </c>
      <c r="D23" s="51">
        <v>119436.03</v>
      </c>
      <c r="E23" s="52">
        <v>0</v>
      </c>
      <c r="F23" s="54">
        <f t="shared" si="0"/>
        <v>119436.03</v>
      </c>
      <c r="G23" s="51">
        <v>202540.53</v>
      </c>
      <c r="H23" s="52">
        <v>0</v>
      </c>
      <c r="I23" s="54">
        <f>G23-H23</f>
        <v>202540.53</v>
      </c>
      <c r="J23" s="51">
        <v>119436.03</v>
      </c>
      <c r="K23" s="52">
        <v>0</v>
      </c>
      <c r="L23" s="54">
        <f>J23-K23</f>
        <v>119436.03</v>
      </c>
      <c r="M23" s="51">
        <v>202540.53</v>
      </c>
      <c r="N23" s="52">
        <v>0</v>
      </c>
      <c r="O23" s="52">
        <f>M23-N23</f>
        <v>202540.53</v>
      </c>
      <c r="P23" s="105"/>
      <c r="Q23" s="106"/>
      <c r="R23" s="51">
        <f>S23+T23</f>
        <v>202540.53</v>
      </c>
      <c r="S23" s="52">
        <v>0</v>
      </c>
      <c r="T23" s="52">
        <v>202540.53</v>
      </c>
      <c r="U23" s="96">
        <f>V23+W23</f>
        <v>202540.53</v>
      </c>
      <c r="V23" s="96">
        <v>0</v>
      </c>
      <c r="W23" s="96">
        <f>T23</f>
        <v>202540.53</v>
      </c>
      <c r="X23" s="96">
        <f>Y23+Z23</f>
        <v>202540.53</v>
      </c>
      <c r="Y23" s="96">
        <v>0</v>
      </c>
      <c r="Z23" s="96">
        <f>W23</f>
        <v>202540.53</v>
      </c>
      <c r="AA23" s="112"/>
      <c r="AB23" s="112"/>
      <c r="AC23" s="96">
        <f>AD23+AE23</f>
        <v>0</v>
      </c>
      <c r="AD23" s="96">
        <v>0</v>
      </c>
      <c r="AE23" s="96">
        <v>0</v>
      </c>
      <c r="AF23" s="96">
        <f>AG23+AH23</f>
        <v>-202540.53</v>
      </c>
      <c r="AG23" s="96">
        <f t="shared" si="14"/>
        <v>0</v>
      </c>
      <c r="AH23" s="96">
        <f t="shared" si="14"/>
        <v>-202540.53</v>
      </c>
    </row>
    <row r="24" spans="1:34" ht="36.75" customHeight="1">
      <c r="A24" s="107"/>
      <c r="B24" s="41" t="s">
        <v>70</v>
      </c>
      <c r="C24" s="178" t="s">
        <v>56</v>
      </c>
      <c r="D24" s="58">
        <v>0</v>
      </c>
      <c r="E24" s="59">
        <v>0</v>
      </c>
      <c r="F24" s="60">
        <f t="shared" si="0"/>
        <v>0</v>
      </c>
      <c r="G24" s="58">
        <v>2546826</v>
      </c>
      <c r="H24" s="59">
        <v>2546826</v>
      </c>
      <c r="I24" s="60">
        <f>G24-H24</f>
        <v>0</v>
      </c>
      <c r="J24" s="58">
        <v>0</v>
      </c>
      <c r="K24" s="59">
        <v>0</v>
      </c>
      <c r="L24" s="60">
        <f>J24-K24</f>
        <v>0</v>
      </c>
      <c r="M24" s="51">
        <v>3006826</v>
      </c>
      <c r="N24" s="52">
        <v>3006826</v>
      </c>
      <c r="O24" s="52">
        <f>M24-N24</f>
        <v>0</v>
      </c>
      <c r="P24" s="105"/>
      <c r="Q24" s="106"/>
      <c r="R24" s="51">
        <f>S24+T24</f>
        <v>3006826</v>
      </c>
      <c r="S24" s="52">
        <v>3006826</v>
      </c>
      <c r="T24" s="52">
        <v>0</v>
      </c>
      <c r="U24" s="96">
        <f>V24+W24</f>
        <v>0</v>
      </c>
      <c r="V24" s="96">
        <v>0</v>
      </c>
      <c r="W24" s="96">
        <v>0</v>
      </c>
      <c r="X24" s="96">
        <f>Y24+Z24</f>
        <v>0</v>
      </c>
      <c r="Y24" s="96">
        <v>0</v>
      </c>
      <c r="Z24" s="96">
        <v>0</v>
      </c>
      <c r="AA24" s="112"/>
      <c r="AB24" s="112"/>
      <c r="AC24" s="96">
        <f>AD24+AE24</f>
        <v>0</v>
      </c>
      <c r="AD24" s="96">
        <v>0</v>
      </c>
      <c r="AE24" s="96">
        <v>0</v>
      </c>
      <c r="AF24" s="96">
        <f>AG24+AH24</f>
        <v>0</v>
      </c>
      <c r="AG24" s="96">
        <f t="shared" si="14"/>
        <v>0</v>
      </c>
      <c r="AH24" s="96">
        <f t="shared" si="14"/>
        <v>0</v>
      </c>
    </row>
    <row r="25" spans="1:34" ht="16.5" customHeight="1">
      <c r="A25" s="107" t="s">
        <v>90</v>
      </c>
      <c r="B25" s="41" t="s">
        <v>41</v>
      </c>
      <c r="C25" s="178" t="s">
        <v>56</v>
      </c>
      <c r="D25" s="51">
        <v>1631620</v>
      </c>
      <c r="E25" s="52">
        <v>0</v>
      </c>
      <c r="F25" s="54">
        <f t="shared" si="0"/>
        <v>1631620</v>
      </c>
      <c r="G25" s="51">
        <v>1070667.5</v>
      </c>
      <c r="H25" s="52">
        <v>0</v>
      </c>
      <c r="I25" s="54">
        <f>G25-H25</f>
        <v>1070667.5</v>
      </c>
      <c r="J25" s="51">
        <v>1277140</v>
      </c>
      <c r="K25" s="52">
        <v>0</v>
      </c>
      <c r="L25" s="54">
        <f>J25-K25</f>
        <v>1277140</v>
      </c>
      <c r="M25" s="51">
        <v>1425147.5</v>
      </c>
      <c r="N25" s="52">
        <v>0</v>
      </c>
      <c r="O25" s="52">
        <f>M25-N25</f>
        <v>1425147.5</v>
      </c>
      <c r="P25" s="105"/>
      <c r="Q25" s="106"/>
      <c r="R25" s="51">
        <f>S25+T25</f>
        <v>1425147.5</v>
      </c>
      <c r="S25" s="52">
        <v>0</v>
      </c>
      <c r="T25" s="52">
        <v>1425147.5</v>
      </c>
      <c r="U25" s="96">
        <f>V25+W25</f>
        <v>1425147.5</v>
      </c>
      <c r="V25" s="96">
        <v>0</v>
      </c>
      <c r="W25" s="96">
        <f>T25</f>
        <v>1425147.5</v>
      </c>
      <c r="X25" s="96">
        <f>Y25+Z25</f>
        <v>1425147.5</v>
      </c>
      <c r="Y25" s="96">
        <v>0</v>
      </c>
      <c r="Z25" s="96">
        <f>W25</f>
        <v>1425147.5</v>
      </c>
      <c r="AA25" s="112"/>
      <c r="AB25" s="112"/>
      <c r="AC25" s="96">
        <f>AD25+AE25</f>
        <v>0</v>
      </c>
      <c r="AD25" s="96">
        <v>0</v>
      </c>
      <c r="AE25" s="96">
        <v>0</v>
      </c>
      <c r="AF25" s="96">
        <f>AG25+AH25</f>
        <v>-1425147.5</v>
      </c>
      <c r="AG25" s="96">
        <f t="shared" si="14"/>
        <v>0</v>
      </c>
      <c r="AH25" s="96">
        <f t="shared" si="14"/>
        <v>-1425147.5</v>
      </c>
    </row>
    <row r="26" spans="1:34" ht="15" customHeight="1">
      <c r="A26" s="109"/>
      <c r="B26" s="7" t="s">
        <v>20</v>
      </c>
      <c r="C26" s="88"/>
      <c r="D26" s="42">
        <f aca="true" t="shared" si="15" ref="D26:O26">SUM(D22:D25)</f>
        <v>1751056.03</v>
      </c>
      <c r="E26" s="46">
        <f t="shared" si="15"/>
        <v>0</v>
      </c>
      <c r="F26" s="48">
        <f t="shared" si="15"/>
        <v>1751056.03</v>
      </c>
      <c r="G26" s="49">
        <f t="shared" si="15"/>
        <v>4070034.0300000003</v>
      </c>
      <c r="H26" s="46">
        <f t="shared" si="15"/>
        <v>2546826</v>
      </c>
      <c r="I26" s="48">
        <f t="shared" si="15"/>
        <v>1523208.03</v>
      </c>
      <c r="J26" s="42">
        <f t="shared" si="15"/>
        <v>1396576.03</v>
      </c>
      <c r="K26" s="46">
        <f t="shared" si="15"/>
        <v>0</v>
      </c>
      <c r="L26" s="48">
        <f t="shared" si="15"/>
        <v>1396576.03</v>
      </c>
      <c r="M26" s="49">
        <f t="shared" si="15"/>
        <v>4884514.03</v>
      </c>
      <c r="N26" s="46">
        <f t="shared" si="15"/>
        <v>3006826</v>
      </c>
      <c r="O26" s="46">
        <f t="shared" si="15"/>
        <v>1877688.03</v>
      </c>
      <c r="P26" s="97"/>
      <c r="Q26" s="2"/>
      <c r="R26" s="49">
        <f aca="true" t="shared" si="16" ref="R26:W26">SUM(R22:R25)</f>
        <v>4884514.03</v>
      </c>
      <c r="S26" s="46">
        <f t="shared" si="16"/>
        <v>3006826</v>
      </c>
      <c r="T26" s="46">
        <f t="shared" si="16"/>
        <v>1877688.03</v>
      </c>
      <c r="U26" s="46">
        <f t="shared" si="16"/>
        <v>1627688.03</v>
      </c>
      <c r="V26" s="46">
        <f t="shared" si="16"/>
        <v>0</v>
      </c>
      <c r="W26" s="46">
        <f t="shared" si="16"/>
        <v>1627688.03</v>
      </c>
      <c r="X26" s="46">
        <f>SUM(X22:X25)</f>
        <v>1627688.03</v>
      </c>
      <c r="Y26" s="46">
        <f>SUM(Y22:Y25)</f>
        <v>0</v>
      </c>
      <c r="Z26" s="46">
        <f>SUM(Z22:Z25)</f>
        <v>1627688.03</v>
      </c>
      <c r="AC26" s="46">
        <f aca="true" t="shared" si="17" ref="AC26:AH26">SUM(AC22:AC25)</f>
        <v>0</v>
      </c>
      <c r="AD26" s="46">
        <f t="shared" si="17"/>
        <v>0</v>
      </c>
      <c r="AE26" s="46">
        <f t="shared" si="17"/>
        <v>0</v>
      </c>
      <c r="AF26" s="46">
        <f t="shared" si="17"/>
        <v>-1627688.03</v>
      </c>
      <c r="AG26" s="46">
        <f t="shared" si="17"/>
        <v>0</v>
      </c>
      <c r="AH26" s="46">
        <f t="shared" si="17"/>
        <v>-1627688.03</v>
      </c>
    </row>
    <row r="27" spans="1:34" ht="15">
      <c r="A27" s="107">
        <v>14</v>
      </c>
      <c r="B27" s="12" t="s">
        <v>8</v>
      </c>
      <c r="C27" s="29"/>
      <c r="D27" s="30"/>
      <c r="E27" s="12"/>
      <c r="F27" s="31"/>
      <c r="G27" s="29"/>
      <c r="H27" s="12"/>
      <c r="I27" s="28"/>
      <c r="J27" s="30"/>
      <c r="K27" s="12"/>
      <c r="L27" s="31"/>
      <c r="M27" s="29"/>
      <c r="N27" s="12"/>
      <c r="O27" s="12"/>
      <c r="P27" s="97"/>
      <c r="Q27" s="2"/>
      <c r="R27" s="29"/>
      <c r="S27" s="12"/>
      <c r="T27" s="12"/>
      <c r="U27" s="29"/>
      <c r="V27" s="29"/>
      <c r="W27" s="29"/>
      <c r="X27" s="29"/>
      <c r="Y27" s="29"/>
      <c r="Z27" s="29"/>
      <c r="AC27" s="29"/>
      <c r="AD27" s="29"/>
      <c r="AE27" s="29"/>
      <c r="AF27" s="29"/>
      <c r="AG27" s="29"/>
      <c r="AH27" s="29"/>
    </row>
    <row r="28" spans="1:34" ht="40.5" customHeight="1">
      <c r="A28" s="107"/>
      <c r="B28" s="41" t="s">
        <v>71</v>
      </c>
      <c r="C28" s="65" t="s">
        <v>58</v>
      </c>
      <c r="D28" s="51">
        <v>0</v>
      </c>
      <c r="E28" s="59">
        <v>0</v>
      </c>
      <c r="F28" s="60">
        <f t="shared" si="0"/>
        <v>0</v>
      </c>
      <c r="G28" s="58">
        <v>5245272</v>
      </c>
      <c r="H28" s="58">
        <f>G28</f>
        <v>5245272</v>
      </c>
      <c r="I28" s="60">
        <f>G28-H28</f>
        <v>0</v>
      </c>
      <c r="J28" s="58">
        <v>0</v>
      </c>
      <c r="K28" s="59">
        <v>0</v>
      </c>
      <c r="L28" s="60">
        <f>J28-K28</f>
        <v>0</v>
      </c>
      <c r="M28" s="58">
        <v>5245272</v>
      </c>
      <c r="N28" s="58">
        <f>M28</f>
        <v>5245272</v>
      </c>
      <c r="O28" s="59">
        <f>M28-N28</f>
        <v>0</v>
      </c>
      <c r="P28" s="105"/>
      <c r="Q28" s="106"/>
      <c r="R28" s="51">
        <f aca="true" t="shared" si="18" ref="R28:R45">S28+T28</f>
        <v>1000000</v>
      </c>
      <c r="S28" s="52">
        <v>1000000</v>
      </c>
      <c r="T28" s="52">
        <v>0</v>
      </c>
      <c r="U28" s="96">
        <f>V28+W28</f>
        <v>0</v>
      </c>
      <c r="V28" s="96">
        <v>0</v>
      </c>
      <c r="W28" s="96">
        <v>0</v>
      </c>
      <c r="X28" s="96">
        <f aca="true" t="shared" si="19" ref="X28:X46">Y28+Z28</f>
        <v>0</v>
      </c>
      <c r="Y28" s="96">
        <v>0</v>
      </c>
      <c r="Z28" s="96">
        <v>0</v>
      </c>
      <c r="AA28" s="112"/>
      <c r="AB28" s="112"/>
      <c r="AC28" s="96">
        <f aca="true" t="shared" si="20" ref="AC28:AC46">AD28+AE28</f>
        <v>0</v>
      </c>
      <c r="AD28" s="96">
        <v>0</v>
      </c>
      <c r="AE28" s="96">
        <v>0</v>
      </c>
      <c r="AF28" s="96">
        <f aca="true" t="shared" si="21" ref="AF28:AF46">AG28+AH28</f>
        <v>0</v>
      </c>
      <c r="AG28" s="96">
        <f aca="true" t="shared" si="22" ref="AG28:AH46">AD28-Y28</f>
        <v>0</v>
      </c>
      <c r="AH28" s="96">
        <f t="shared" si="22"/>
        <v>0</v>
      </c>
    </row>
    <row r="29" spans="1:34" ht="28.5" customHeight="1">
      <c r="A29" s="107"/>
      <c r="B29" s="41" t="s">
        <v>72</v>
      </c>
      <c r="C29" s="65" t="s">
        <v>61</v>
      </c>
      <c r="D29" s="51">
        <v>0</v>
      </c>
      <c r="E29" s="59">
        <v>0</v>
      </c>
      <c r="F29" s="60">
        <f t="shared" si="0"/>
        <v>0</v>
      </c>
      <c r="G29" s="58">
        <v>0</v>
      </c>
      <c r="H29" s="59">
        <v>0</v>
      </c>
      <c r="I29" s="60">
        <f>G29-H29</f>
        <v>0</v>
      </c>
      <c r="J29" s="58">
        <v>0</v>
      </c>
      <c r="K29" s="59">
        <v>0</v>
      </c>
      <c r="L29" s="60">
        <f>J29-K29</f>
        <v>0</v>
      </c>
      <c r="M29" s="51">
        <f>4273044+35078.4</f>
        <v>4308122.4</v>
      </c>
      <c r="N29" s="51">
        <f>4273044+35078.4</f>
        <v>4308122.4</v>
      </c>
      <c r="O29" s="52">
        <f>M29-N29</f>
        <v>0</v>
      </c>
      <c r="P29" s="66">
        <v>4273044</v>
      </c>
      <c r="Q29" s="209" t="s">
        <v>88</v>
      </c>
      <c r="R29" s="51">
        <f t="shared" si="18"/>
        <v>7000000</v>
      </c>
      <c r="S29" s="52">
        <v>7000000</v>
      </c>
      <c r="T29" s="52">
        <v>0</v>
      </c>
      <c r="U29" s="96">
        <f aca="true" t="shared" si="23" ref="U29:U46">V29+W29</f>
        <v>7000000</v>
      </c>
      <c r="V29" s="96">
        <v>7000000</v>
      </c>
      <c r="W29" s="96">
        <v>0</v>
      </c>
      <c r="X29" s="96">
        <f t="shared" si="19"/>
        <v>7000000</v>
      </c>
      <c r="Y29" s="96">
        <v>7000000</v>
      </c>
      <c r="Z29" s="96">
        <v>0</v>
      </c>
      <c r="AA29" s="182"/>
      <c r="AB29" s="112"/>
      <c r="AC29" s="96">
        <f t="shared" si="20"/>
        <v>800000</v>
      </c>
      <c r="AD29" s="96">
        <v>800000</v>
      </c>
      <c r="AE29" s="96">
        <v>0</v>
      </c>
      <c r="AF29" s="96">
        <f t="shared" si="21"/>
        <v>-6200000</v>
      </c>
      <c r="AG29" s="96">
        <f t="shared" si="22"/>
        <v>-6200000</v>
      </c>
      <c r="AH29" s="96">
        <f t="shared" si="22"/>
        <v>0</v>
      </c>
    </row>
    <row r="30" spans="1:34" s="39" customFormat="1" ht="27.75" customHeight="1">
      <c r="A30" s="173"/>
      <c r="B30" s="41" t="s">
        <v>73</v>
      </c>
      <c r="C30" s="65" t="s">
        <v>62</v>
      </c>
      <c r="D30" s="51">
        <v>2800000</v>
      </c>
      <c r="E30" s="52">
        <v>2800000</v>
      </c>
      <c r="F30" s="54">
        <f t="shared" si="0"/>
        <v>0</v>
      </c>
      <c r="G30" s="51">
        <v>0</v>
      </c>
      <c r="H30" s="52">
        <v>0</v>
      </c>
      <c r="I30" s="54">
        <f>G30-H30</f>
        <v>0</v>
      </c>
      <c r="J30" s="51">
        <v>0</v>
      </c>
      <c r="K30" s="52">
        <v>0</v>
      </c>
      <c r="L30" s="54">
        <f>J30-K30</f>
        <v>0</v>
      </c>
      <c r="M30" s="51">
        <v>2800000</v>
      </c>
      <c r="N30" s="52">
        <v>2800000</v>
      </c>
      <c r="O30" s="52">
        <f>M30-N30</f>
        <v>0</v>
      </c>
      <c r="P30" s="175"/>
      <c r="Q30" s="176"/>
      <c r="R30" s="51">
        <f t="shared" si="18"/>
        <v>2800000</v>
      </c>
      <c r="S30" s="52">
        <v>2800000</v>
      </c>
      <c r="T30" s="52">
        <v>0</v>
      </c>
      <c r="U30" s="96">
        <f t="shared" si="23"/>
        <v>2800000</v>
      </c>
      <c r="V30" s="96">
        <v>2800000</v>
      </c>
      <c r="W30" s="96">
        <v>0</v>
      </c>
      <c r="X30" s="96">
        <f t="shared" si="19"/>
        <v>4100000</v>
      </c>
      <c r="Y30" s="96">
        <v>4100000</v>
      </c>
      <c r="Z30" s="96">
        <v>0</v>
      </c>
      <c r="AA30" s="182" t="s">
        <v>90</v>
      </c>
      <c r="AB30" s="177"/>
      <c r="AC30" s="96">
        <f t="shared" si="20"/>
        <v>0</v>
      </c>
      <c r="AD30" s="96">
        <v>0</v>
      </c>
      <c r="AE30" s="96">
        <v>0</v>
      </c>
      <c r="AF30" s="96">
        <f t="shared" si="21"/>
        <v>-4100000</v>
      </c>
      <c r="AG30" s="96">
        <f t="shared" si="22"/>
        <v>-4100000</v>
      </c>
      <c r="AH30" s="96">
        <f t="shared" si="22"/>
        <v>0</v>
      </c>
    </row>
    <row r="31" spans="1:34" s="39" customFormat="1" ht="27.75" customHeight="1">
      <c r="A31" s="173"/>
      <c r="B31" s="41" t="s">
        <v>106</v>
      </c>
      <c r="C31" s="65" t="s">
        <v>62</v>
      </c>
      <c r="D31" s="51"/>
      <c r="E31" s="52"/>
      <c r="F31" s="54"/>
      <c r="G31" s="51"/>
      <c r="H31" s="52"/>
      <c r="I31" s="54"/>
      <c r="J31" s="51"/>
      <c r="K31" s="52"/>
      <c r="L31" s="54"/>
      <c r="M31" s="51"/>
      <c r="N31" s="52"/>
      <c r="O31" s="52"/>
      <c r="P31" s="175"/>
      <c r="Q31" s="176"/>
      <c r="R31" s="51">
        <f t="shared" si="18"/>
        <v>0</v>
      </c>
      <c r="S31" s="52">
        <v>0</v>
      </c>
      <c r="T31" s="52">
        <v>0</v>
      </c>
      <c r="U31" s="96">
        <f t="shared" si="23"/>
        <v>2500000</v>
      </c>
      <c r="V31" s="96">
        <v>2500000</v>
      </c>
      <c r="W31" s="96">
        <v>0</v>
      </c>
      <c r="X31" s="96">
        <f t="shared" si="19"/>
        <v>4000000</v>
      </c>
      <c r="Y31" s="96">
        <v>4000000</v>
      </c>
      <c r="Z31" s="96">
        <v>0</v>
      </c>
      <c r="AA31" s="182"/>
      <c r="AB31" s="177"/>
      <c r="AC31" s="96">
        <f t="shared" si="20"/>
        <v>0</v>
      </c>
      <c r="AD31" s="96">
        <v>0</v>
      </c>
      <c r="AE31" s="96">
        <v>0</v>
      </c>
      <c r="AF31" s="96">
        <f t="shared" si="21"/>
        <v>-4000000</v>
      </c>
      <c r="AG31" s="96">
        <f t="shared" si="22"/>
        <v>-4000000</v>
      </c>
      <c r="AH31" s="96">
        <f t="shared" si="22"/>
        <v>0</v>
      </c>
    </row>
    <row r="32" spans="1:34" s="39" customFormat="1" ht="27.75" customHeight="1">
      <c r="A32" s="173"/>
      <c r="B32" s="41" t="s">
        <v>112</v>
      </c>
      <c r="C32" s="65" t="s">
        <v>62</v>
      </c>
      <c r="D32" s="51"/>
      <c r="E32" s="52"/>
      <c r="F32" s="54"/>
      <c r="G32" s="51"/>
      <c r="H32" s="52"/>
      <c r="I32" s="54"/>
      <c r="J32" s="51"/>
      <c r="K32" s="52"/>
      <c r="L32" s="54"/>
      <c r="M32" s="51"/>
      <c r="N32" s="52"/>
      <c r="O32" s="52"/>
      <c r="P32" s="175"/>
      <c r="Q32" s="176"/>
      <c r="R32" s="51"/>
      <c r="S32" s="52"/>
      <c r="T32" s="52"/>
      <c r="U32" s="96">
        <f t="shared" si="23"/>
        <v>0</v>
      </c>
      <c r="V32" s="96">
        <v>0</v>
      </c>
      <c r="W32" s="96">
        <v>0</v>
      </c>
      <c r="X32" s="96">
        <f t="shared" si="19"/>
        <v>1500000</v>
      </c>
      <c r="Y32" s="96">
        <v>1500000</v>
      </c>
      <c r="Z32" s="96">
        <v>0</v>
      </c>
      <c r="AA32" s="182"/>
      <c r="AB32" s="177"/>
      <c r="AC32" s="96">
        <f t="shared" si="20"/>
        <v>0</v>
      </c>
      <c r="AD32" s="96">
        <v>0</v>
      </c>
      <c r="AE32" s="96">
        <v>0</v>
      </c>
      <c r="AF32" s="96">
        <f t="shared" si="21"/>
        <v>-1500000</v>
      </c>
      <c r="AG32" s="96">
        <f t="shared" si="22"/>
        <v>-1500000</v>
      </c>
      <c r="AH32" s="96">
        <f t="shared" si="22"/>
        <v>0</v>
      </c>
    </row>
    <row r="33" spans="1:34" ht="39" customHeight="1">
      <c r="A33" s="107"/>
      <c r="B33" s="41" t="s">
        <v>74</v>
      </c>
      <c r="C33" s="65" t="s">
        <v>63</v>
      </c>
      <c r="D33" s="58">
        <v>0</v>
      </c>
      <c r="E33" s="59">
        <v>0</v>
      </c>
      <c r="F33" s="60">
        <f t="shared" si="0"/>
        <v>0</v>
      </c>
      <c r="G33" s="58">
        <v>1802485</v>
      </c>
      <c r="H33" s="59">
        <v>1802485</v>
      </c>
      <c r="I33" s="60">
        <f>G33-H33</f>
        <v>0</v>
      </c>
      <c r="J33" s="58">
        <v>0</v>
      </c>
      <c r="K33" s="59">
        <v>0</v>
      </c>
      <c r="L33" s="60">
        <f aca="true" t="shared" si="24" ref="L33:L45">J33-K33</f>
        <v>0</v>
      </c>
      <c r="M33" s="58">
        <v>1802485</v>
      </c>
      <c r="N33" s="59">
        <v>1802485</v>
      </c>
      <c r="O33" s="59">
        <f aca="true" t="shared" si="25" ref="O33:O38">M33-N33</f>
        <v>0</v>
      </c>
      <c r="P33" s="105"/>
      <c r="Q33" s="106"/>
      <c r="R33" s="51">
        <f t="shared" si="18"/>
        <v>1802485</v>
      </c>
      <c r="S33" s="52">
        <v>1802485</v>
      </c>
      <c r="T33" s="52">
        <v>0</v>
      </c>
      <c r="U33" s="96">
        <f t="shared" si="23"/>
        <v>0</v>
      </c>
      <c r="V33" s="96">
        <v>0</v>
      </c>
      <c r="W33" s="96">
        <v>0</v>
      </c>
      <c r="X33" s="96">
        <f t="shared" si="19"/>
        <v>0</v>
      </c>
      <c r="Y33" s="96">
        <v>0</v>
      </c>
      <c r="Z33" s="96">
        <v>0</v>
      </c>
      <c r="AA33" s="112"/>
      <c r="AB33" s="112"/>
      <c r="AC33" s="96">
        <f t="shared" si="20"/>
        <v>0</v>
      </c>
      <c r="AD33" s="96">
        <v>0</v>
      </c>
      <c r="AE33" s="96">
        <v>0</v>
      </c>
      <c r="AF33" s="96">
        <f t="shared" si="21"/>
        <v>0</v>
      </c>
      <c r="AG33" s="96">
        <f t="shared" si="22"/>
        <v>0</v>
      </c>
      <c r="AH33" s="96">
        <f t="shared" si="22"/>
        <v>0</v>
      </c>
    </row>
    <row r="34" spans="1:34" ht="40.5" customHeight="1">
      <c r="A34" s="107"/>
      <c r="B34" s="41" t="s">
        <v>75</v>
      </c>
      <c r="C34" s="65" t="s">
        <v>56</v>
      </c>
      <c r="D34" s="51">
        <v>13191316</v>
      </c>
      <c r="E34" s="52">
        <v>13191316</v>
      </c>
      <c r="F34" s="54">
        <f t="shared" si="0"/>
        <v>0</v>
      </c>
      <c r="G34" s="52">
        <v>0</v>
      </c>
      <c r="H34" s="52">
        <v>0</v>
      </c>
      <c r="I34" s="54">
        <f>G34-H34</f>
        <v>0</v>
      </c>
      <c r="J34" s="51">
        <v>13191316</v>
      </c>
      <c r="K34" s="52">
        <v>13191316</v>
      </c>
      <c r="L34" s="54">
        <f t="shared" si="24"/>
        <v>0</v>
      </c>
      <c r="M34" s="52">
        <v>0</v>
      </c>
      <c r="N34" s="52">
        <v>0</v>
      </c>
      <c r="O34" s="52">
        <f t="shared" si="25"/>
        <v>0</v>
      </c>
      <c r="P34" s="105"/>
      <c r="Q34" s="106"/>
      <c r="R34" s="51">
        <f t="shared" si="18"/>
        <v>12000000</v>
      </c>
      <c r="S34" s="52">
        <v>12000000</v>
      </c>
      <c r="T34" s="52">
        <v>0</v>
      </c>
      <c r="U34" s="96">
        <f t="shared" si="23"/>
        <v>12000000</v>
      </c>
      <c r="V34" s="96">
        <v>12000000</v>
      </c>
      <c r="W34" s="96">
        <v>0</v>
      </c>
      <c r="X34" s="96">
        <f t="shared" si="19"/>
        <v>12000000</v>
      </c>
      <c r="Y34" s="96">
        <v>12000000</v>
      </c>
      <c r="Z34" s="96">
        <v>0</v>
      </c>
      <c r="AA34" s="112"/>
      <c r="AB34" s="112"/>
      <c r="AC34" s="96">
        <f t="shared" si="20"/>
        <v>0</v>
      </c>
      <c r="AD34" s="96">
        <v>0</v>
      </c>
      <c r="AE34" s="96">
        <v>0</v>
      </c>
      <c r="AF34" s="96">
        <f t="shared" si="21"/>
        <v>-12000000</v>
      </c>
      <c r="AG34" s="96">
        <f t="shared" si="22"/>
        <v>-12000000</v>
      </c>
      <c r="AH34" s="96">
        <f t="shared" si="22"/>
        <v>0</v>
      </c>
    </row>
    <row r="35" spans="1:34" ht="53.25" customHeight="1">
      <c r="A35" s="107"/>
      <c r="B35" s="41" t="s">
        <v>76</v>
      </c>
      <c r="C35" s="65" t="s">
        <v>56</v>
      </c>
      <c r="D35" s="51">
        <v>16265315</v>
      </c>
      <c r="E35" s="52">
        <v>16265315</v>
      </c>
      <c r="F35" s="54">
        <f t="shared" si="0"/>
        <v>0</v>
      </c>
      <c r="G35" s="52">
        <v>0</v>
      </c>
      <c r="H35" s="52">
        <v>0</v>
      </c>
      <c r="I35" s="54">
        <f>G35-H35</f>
        <v>0</v>
      </c>
      <c r="J35" s="51">
        <v>11256020.4</v>
      </c>
      <c r="K35" s="52">
        <v>11256020.4</v>
      </c>
      <c r="L35" s="54">
        <f t="shared" si="24"/>
        <v>0</v>
      </c>
      <c r="M35" s="52">
        <v>5009294.6</v>
      </c>
      <c r="N35" s="52">
        <v>5009294.6</v>
      </c>
      <c r="O35" s="52">
        <f t="shared" si="25"/>
        <v>0</v>
      </c>
      <c r="P35" s="105"/>
      <c r="Q35" s="106"/>
      <c r="R35" s="51">
        <f t="shared" si="18"/>
        <v>10009294.6</v>
      </c>
      <c r="S35" s="52">
        <v>10009294.6</v>
      </c>
      <c r="T35" s="52">
        <v>0</v>
      </c>
      <c r="U35" s="96">
        <f>V35+W35</f>
        <v>14009294.6</v>
      </c>
      <c r="V35" s="96">
        <f>10009294.6+4000000</f>
        <v>14009294.6</v>
      </c>
      <c r="W35" s="96">
        <v>0</v>
      </c>
      <c r="X35" s="96">
        <f t="shared" si="19"/>
        <v>14009294.6</v>
      </c>
      <c r="Y35" s="96">
        <f>10009294.6+4000000</f>
        <v>14009294.6</v>
      </c>
      <c r="Z35" s="96">
        <v>0</v>
      </c>
      <c r="AA35" s="112"/>
      <c r="AB35" s="112"/>
      <c r="AC35" s="96">
        <f t="shared" si="20"/>
        <v>0</v>
      </c>
      <c r="AD35" s="96">
        <v>0</v>
      </c>
      <c r="AE35" s="96">
        <v>0</v>
      </c>
      <c r="AF35" s="96">
        <f t="shared" si="21"/>
        <v>-14009294.6</v>
      </c>
      <c r="AG35" s="96">
        <f t="shared" si="22"/>
        <v>-14009294.6</v>
      </c>
      <c r="AH35" s="96">
        <f t="shared" si="22"/>
        <v>0</v>
      </c>
    </row>
    <row r="36" spans="1:34" ht="55.5" customHeight="1">
      <c r="A36" s="107"/>
      <c r="B36" s="41" t="s">
        <v>77</v>
      </c>
      <c r="C36" s="65" t="s">
        <v>56</v>
      </c>
      <c r="D36" s="51">
        <v>8594931</v>
      </c>
      <c r="E36" s="52">
        <v>8594931</v>
      </c>
      <c r="F36" s="54">
        <f t="shared" si="0"/>
        <v>0</v>
      </c>
      <c r="G36" s="51">
        <v>0</v>
      </c>
      <c r="H36" s="52">
        <v>0</v>
      </c>
      <c r="I36" s="54">
        <f>G36-H36</f>
        <v>0</v>
      </c>
      <c r="J36" s="51">
        <v>601980.09</v>
      </c>
      <c r="K36" s="52">
        <v>601980.09</v>
      </c>
      <c r="L36" s="54">
        <f t="shared" si="24"/>
        <v>0</v>
      </c>
      <c r="M36" s="51">
        <v>7992950.91</v>
      </c>
      <c r="N36" s="52">
        <v>7992950.91</v>
      </c>
      <c r="O36" s="52">
        <f t="shared" si="25"/>
        <v>0</v>
      </c>
      <c r="P36" s="105"/>
      <c r="Q36" s="106"/>
      <c r="R36" s="51">
        <f t="shared" si="18"/>
        <v>7992950.91</v>
      </c>
      <c r="S36" s="52">
        <v>7992950.91</v>
      </c>
      <c r="T36" s="52">
        <v>0</v>
      </c>
      <c r="U36" s="96">
        <f>V36+W36</f>
        <v>17264948.91</v>
      </c>
      <c r="V36" s="96">
        <v>17264948.91</v>
      </c>
      <c r="W36" s="96">
        <v>0</v>
      </c>
      <c r="X36" s="96">
        <f t="shared" si="19"/>
        <v>17264948.91</v>
      </c>
      <c r="Y36" s="96">
        <v>17264948.91</v>
      </c>
      <c r="Z36" s="96">
        <v>0</v>
      </c>
      <c r="AA36" s="112"/>
      <c r="AB36" s="112"/>
      <c r="AC36" s="96">
        <f t="shared" si="20"/>
        <v>2700000</v>
      </c>
      <c r="AD36" s="96">
        <v>2700000</v>
      </c>
      <c r="AE36" s="96">
        <v>0</v>
      </c>
      <c r="AF36" s="96">
        <f t="shared" si="21"/>
        <v>-14564948.91</v>
      </c>
      <c r="AG36" s="96">
        <f t="shared" si="22"/>
        <v>-14564948.91</v>
      </c>
      <c r="AH36" s="96">
        <f t="shared" si="22"/>
        <v>0</v>
      </c>
    </row>
    <row r="37" spans="1:34" ht="53.25" customHeight="1">
      <c r="A37" s="107"/>
      <c r="B37" s="41" t="s">
        <v>78</v>
      </c>
      <c r="C37" s="178" t="s">
        <v>56</v>
      </c>
      <c r="D37" s="51">
        <v>10037005</v>
      </c>
      <c r="E37" s="52">
        <v>10037005</v>
      </c>
      <c r="F37" s="54">
        <f t="shared" si="0"/>
        <v>0</v>
      </c>
      <c r="G37" s="51">
        <v>0</v>
      </c>
      <c r="H37" s="52">
        <v>0</v>
      </c>
      <c r="I37" s="54">
        <f>G37-H37</f>
        <v>0</v>
      </c>
      <c r="J37" s="51">
        <v>10037005</v>
      </c>
      <c r="K37" s="52">
        <v>10037005</v>
      </c>
      <c r="L37" s="54">
        <f t="shared" si="24"/>
        <v>0</v>
      </c>
      <c r="M37" s="51">
        <v>0</v>
      </c>
      <c r="N37" s="52">
        <v>0</v>
      </c>
      <c r="O37" s="52">
        <f t="shared" si="25"/>
        <v>0</v>
      </c>
      <c r="P37" s="105"/>
      <c r="Q37" s="106"/>
      <c r="R37" s="51">
        <f t="shared" si="18"/>
        <v>2056268.4</v>
      </c>
      <c r="S37" s="52">
        <v>2056268.4</v>
      </c>
      <c r="T37" s="52">
        <v>0</v>
      </c>
      <c r="U37" s="96">
        <f t="shared" si="23"/>
        <v>2056268.4</v>
      </c>
      <c r="V37" s="96">
        <v>2056268.4</v>
      </c>
      <c r="W37" s="96">
        <v>0</v>
      </c>
      <c r="X37" s="96">
        <f t="shared" si="19"/>
        <v>2056268.4</v>
      </c>
      <c r="Y37" s="96">
        <v>2056268.4</v>
      </c>
      <c r="Z37" s="96">
        <v>0</v>
      </c>
      <c r="AA37" s="112"/>
      <c r="AB37" s="112"/>
      <c r="AC37" s="96">
        <f t="shared" si="20"/>
        <v>0</v>
      </c>
      <c r="AD37" s="96">
        <v>0</v>
      </c>
      <c r="AE37" s="96">
        <v>0</v>
      </c>
      <c r="AF37" s="96">
        <f t="shared" si="21"/>
        <v>-2056268.4</v>
      </c>
      <c r="AG37" s="96">
        <f t="shared" si="22"/>
        <v>-2056268.4</v>
      </c>
      <c r="AH37" s="96">
        <f t="shared" si="22"/>
        <v>0</v>
      </c>
    </row>
    <row r="38" spans="1:34" ht="37.5" customHeight="1">
      <c r="A38" s="107"/>
      <c r="B38" s="41" t="s">
        <v>79</v>
      </c>
      <c r="C38" s="91" t="s">
        <v>56</v>
      </c>
      <c r="D38" s="51">
        <v>486000</v>
      </c>
      <c r="E38" s="52">
        <v>486000</v>
      </c>
      <c r="F38" s="54">
        <f t="shared" si="0"/>
        <v>0</v>
      </c>
      <c r="G38" s="51">
        <v>2414000</v>
      </c>
      <c r="H38" s="96">
        <v>2414000</v>
      </c>
      <c r="I38" s="54">
        <v>0</v>
      </c>
      <c r="J38" s="51">
        <v>331200</v>
      </c>
      <c r="K38" s="52">
        <v>331200</v>
      </c>
      <c r="L38" s="54">
        <f t="shared" si="24"/>
        <v>0</v>
      </c>
      <c r="M38" s="52">
        <v>2568800</v>
      </c>
      <c r="N38" s="96">
        <v>2568800</v>
      </c>
      <c r="O38" s="52">
        <f t="shared" si="25"/>
        <v>0</v>
      </c>
      <c r="P38" s="105"/>
      <c r="Q38" s="106"/>
      <c r="R38" s="51">
        <f t="shared" si="18"/>
        <v>2568800</v>
      </c>
      <c r="S38" s="52">
        <v>2568800</v>
      </c>
      <c r="T38" s="52">
        <v>0</v>
      </c>
      <c r="U38" s="96">
        <f t="shared" si="23"/>
        <v>1654800</v>
      </c>
      <c r="V38" s="96">
        <v>1654800</v>
      </c>
      <c r="W38" s="96">
        <v>0</v>
      </c>
      <c r="X38" s="96">
        <f t="shared" si="19"/>
        <v>218000</v>
      </c>
      <c r="Y38" s="96">
        <v>218000</v>
      </c>
      <c r="Z38" s="96">
        <v>0</v>
      </c>
      <c r="AA38" s="112"/>
      <c r="AB38" s="112"/>
      <c r="AC38" s="96">
        <f t="shared" si="20"/>
        <v>0</v>
      </c>
      <c r="AD38" s="96">
        <v>0</v>
      </c>
      <c r="AE38" s="96">
        <v>0</v>
      </c>
      <c r="AF38" s="96">
        <f t="shared" si="21"/>
        <v>-218000</v>
      </c>
      <c r="AG38" s="96">
        <f t="shared" si="22"/>
        <v>-218000</v>
      </c>
      <c r="AH38" s="96">
        <f t="shared" si="22"/>
        <v>0</v>
      </c>
    </row>
    <row r="39" spans="1:34" ht="51" customHeight="1">
      <c r="A39" s="107"/>
      <c r="B39" s="41" t="s">
        <v>108</v>
      </c>
      <c r="C39" s="91" t="s">
        <v>56</v>
      </c>
      <c r="D39" s="51">
        <v>188400</v>
      </c>
      <c r="E39" s="52">
        <v>188400</v>
      </c>
      <c r="F39" s="54">
        <f t="shared" si="0"/>
        <v>0</v>
      </c>
      <c r="G39" s="51">
        <v>259490</v>
      </c>
      <c r="H39" s="96">
        <v>27750</v>
      </c>
      <c r="I39" s="54">
        <v>231740</v>
      </c>
      <c r="J39" s="51">
        <v>188400</v>
      </c>
      <c r="K39" s="52">
        <v>188400</v>
      </c>
      <c r="L39" s="54">
        <f t="shared" si="24"/>
        <v>0</v>
      </c>
      <c r="M39" s="52">
        <v>259490</v>
      </c>
      <c r="N39" s="96">
        <v>259490</v>
      </c>
      <c r="O39" s="52">
        <v>0</v>
      </c>
      <c r="P39" s="105"/>
      <c r="Q39" s="106"/>
      <c r="R39" s="51">
        <f t="shared" si="18"/>
        <v>259490</v>
      </c>
      <c r="S39" s="52">
        <v>259490</v>
      </c>
      <c r="T39" s="52">
        <v>0</v>
      </c>
      <c r="U39" s="96">
        <f>V39+W39</f>
        <v>259490</v>
      </c>
      <c r="V39" s="96">
        <v>259490</v>
      </c>
      <c r="W39" s="96">
        <v>0</v>
      </c>
      <c r="X39" s="96">
        <f t="shared" si="19"/>
        <v>259490</v>
      </c>
      <c r="Y39" s="96">
        <v>259490</v>
      </c>
      <c r="Z39" s="96">
        <v>0</v>
      </c>
      <c r="AA39" s="112"/>
      <c r="AB39" s="112"/>
      <c r="AC39" s="96">
        <f t="shared" si="20"/>
        <v>0</v>
      </c>
      <c r="AD39" s="96">
        <v>0</v>
      </c>
      <c r="AE39" s="96">
        <v>0</v>
      </c>
      <c r="AF39" s="96">
        <f t="shared" si="21"/>
        <v>-259490</v>
      </c>
      <c r="AG39" s="96">
        <f t="shared" si="22"/>
        <v>-259490</v>
      </c>
      <c r="AH39" s="96">
        <f t="shared" si="22"/>
        <v>0</v>
      </c>
    </row>
    <row r="40" spans="1:34" ht="51.75" customHeight="1">
      <c r="A40" s="107"/>
      <c r="B40" s="41" t="s">
        <v>80</v>
      </c>
      <c r="C40" s="91" t="s">
        <v>56</v>
      </c>
      <c r="D40" s="51">
        <v>0</v>
      </c>
      <c r="E40" s="52">
        <v>0</v>
      </c>
      <c r="F40" s="54">
        <f t="shared" si="0"/>
        <v>0</v>
      </c>
      <c r="G40" s="51">
        <v>1234610</v>
      </c>
      <c r="H40" s="52">
        <v>1094860</v>
      </c>
      <c r="I40" s="54">
        <f>G40-H40</f>
        <v>139750</v>
      </c>
      <c r="J40" s="51">
        <v>0</v>
      </c>
      <c r="K40" s="52">
        <v>0</v>
      </c>
      <c r="L40" s="54">
        <f t="shared" si="24"/>
        <v>0</v>
      </c>
      <c r="M40" s="51">
        <v>1234610</v>
      </c>
      <c r="N40" s="96">
        <v>1234610</v>
      </c>
      <c r="O40" s="52">
        <f>M40-N40</f>
        <v>0</v>
      </c>
      <c r="P40" s="105"/>
      <c r="Q40" s="106"/>
      <c r="R40" s="51">
        <f t="shared" si="18"/>
        <v>1234610</v>
      </c>
      <c r="S40" s="52">
        <v>1234610</v>
      </c>
      <c r="T40" s="52">
        <v>0</v>
      </c>
      <c r="U40" s="96">
        <f t="shared" si="23"/>
        <v>600000</v>
      </c>
      <c r="V40" s="96">
        <v>600000</v>
      </c>
      <c r="W40" s="96">
        <v>0</v>
      </c>
      <c r="X40" s="96">
        <f t="shared" si="19"/>
        <v>0</v>
      </c>
      <c r="Y40" s="96">
        <v>0</v>
      </c>
      <c r="Z40" s="96">
        <v>0</v>
      </c>
      <c r="AA40" s="112"/>
      <c r="AB40" s="112"/>
      <c r="AC40" s="96">
        <f t="shared" si="20"/>
        <v>0</v>
      </c>
      <c r="AD40" s="96">
        <v>0</v>
      </c>
      <c r="AE40" s="96">
        <v>0</v>
      </c>
      <c r="AF40" s="96">
        <f t="shared" si="21"/>
        <v>0</v>
      </c>
      <c r="AG40" s="96">
        <f t="shared" si="22"/>
        <v>0</v>
      </c>
      <c r="AH40" s="96">
        <f t="shared" si="22"/>
        <v>0</v>
      </c>
    </row>
    <row r="41" spans="1:34" ht="38.25" customHeight="1">
      <c r="A41" s="107"/>
      <c r="B41" s="65" t="s">
        <v>39</v>
      </c>
      <c r="C41" s="91" t="s">
        <v>56</v>
      </c>
      <c r="D41" s="51">
        <v>813600</v>
      </c>
      <c r="E41" s="52">
        <v>813600</v>
      </c>
      <c r="F41" s="54">
        <f>D41-E41</f>
        <v>0</v>
      </c>
      <c r="G41" s="52">
        <v>703900</v>
      </c>
      <c r="H41" s="52">
        <v>553400</v>
      </c>
      <c r="I41" s="54">
        <v>150500</v>
      </c>
      <c r="J41" s="52">
        <v>453600</v>
      </c>
      <c r="K41" s="52">
        <v>453600</v>
      </c>
      <c r="L41" s="54">
        <f t="shared" si="24"/>
        <v>0</v>
      </c>
      <c r="M41" s="51">
        <v>1063900</v>
      </c>
      <c r="N41" s="96">
        <v>1063900</v>
      </c>
      <c r="O41" s="52">
        <v>0</v>
      </c>
      <c r="P41" s="105"/>
      <c r="Q41" s="106"/>
      <c r="R41" s="51">
        <f t="shared" si="18"/>
        <v>1063900</v>
      </c>
      <c r="S41" s="52">
        <v>1063900</v>
      </c>
      <c r="T41" s="52">
        <v>0</v>
      </c>
      <c r="U41" s="96">
        <f t="shared" si="23"/>
        <v>1063900</v>
      </c>
      <c r="V41" s="96">
        <v>1063900</v>
      </c>
      <c r="W41" s="96">
        <v>0</v>
      </c>
      <c r="X41" s="96">
        <v>360000</v>
      </c>
      <c r="Y41" s="96">
        <v>360000</v>
      </c>
      <c r="Z41" s="96">
        <v>0</v>
      </c>
      <c r="AA41" s="112"/>
      <c r="AB41" s="112"/>
      <c r="AC41" s="96">
        <f t="shared" si="20"/>
        <v>0</v>
      </c>
      <c r="AD41" s="96">
        <v>0</v>
      </c>
      <c r="AE41" s="96">
        <v>0</v>
      </c>
      <c r="AF41" s="96">
        <f t="shared" si="21"/>
        <v>-360000</v>
      </c>
      <c r="AG41" s="96">
        <f t="shared" si="22"/>
        <v>-360000</v>
      </c>
      <c r="AH41" s="96">
        <f t="shared" si="22"/>
        <v>0</v>
      </c>
    </row>
    <row r="42" spans="1:34" ht="38.25" customHeight="1" thickBot="1">
      <c r="A42" s="107"/>
      <c r="B42" s="65" t="s">
        <v>81</v>
      </c>
      <c r="C42" s="91" t="s">
        <v>56</v>
      </c>
      <c r="D42" s="51">
        <v>563760</v>
      </c>
      <c r="E42" s="52">
        <v>563760</v>
      </c>
      <c r="F42" s="54">
        <f t="shared" si="0"/>
        <v>0</v>
      </c>
      <c r="G42" s="51">
        <v>653740</v>
      </c>
      <c r="H42" s="52">
        <v>513990</v>
      </c>
      <c r="I42" s="52">
        <f>G42-H42</f>
        <v>139750</v>
      </c>
      <c r="J42" s="52">
        <v>486960</v>
      </c>
      <c r="K42" s="52">
        <v>486960</v>
      </c>
      <c r="L42" s="54">
        <f t="shared" si="24"/>
        <v>0</v>
      </c>
      <c r="M42" s="51">
        <v>730540</v>
      </c>
      <c r="N42" s="52">
        <v>730540</v>
      </c>
      <c r="O42" s="52">
        <v>0</v>
      </c>
      <c r="P42" s="105"/>
      <c r="Q42" s="106"/>
      <c r="R42" s="51">
        <f t="shared" si="18"/>
        <v>730540</v>
      </c>
      <c r="S42" s="52">
        <v>730540</v>
      </c>
      <c r="T42" s="52">
        <v>0</v>
      </c>
      <c r="U42" s="96">
        <f t="shared" si="23"/>
        <v>730540</v>
      </c>
      <c r="V42" s="96">
        <v>730540</v>
      </c>
      <c r="W42" s="96">
        <v>0</v>
      </c>
      <c r="X42" s="96">
        <v>76800</v>
      </c>
      <c r="Y42" s="96">
        <v>76800</v>
      </c>
      <c r="Z42" s="96">
        <v>0</v>
      </c>
      <c r="AA42" s="112"/>
      <c r="AB42" s="112"/>
      <c r="AC42" s="96">
        <f t="shared" si="20"/>
        <v>0</v>
      </c>
      <c r="AD42" s="96">
        <v>0</v>
      </c>
      <c r="AE42" s="96">
        <v>0</v>
      </c>
      <c r="AF42" s="96">
        <f t="shared" si="21"/>
        <v>-76800</v>
      </c>
      <c r="AG42" s="96">
        <f t="shared" si="22"/>
        <v>-76800</v>
      </c>
      <c r="AH42" s="96">
        <f t="shared" si="22"/>
        <v>0</v>
      </c>
    </row>
    <row r="43" spans="1:34" ht="39.75" customHeight="1" thickBot="1">
      <c r="A43" s="107"/>
      <c r="B43" s="41" t="s">
        <v>82</v>
      </c>
      <c r="C43" s="65" t="s">
        <v>64</v>
      </c>
      <c r="D43" s="51">
        <v>0</v>
      </c>
      <c r="E43" s="59">
        <v>0</v>
      </c>
      <c r="F43" s="60">
        <f>D43-E43</f>
        <v>0</v>
      </c>
      <c r="G43" s="59">
        <v>893000</v>
      </c>
      <c r="H43" s="59">
        <v>893000</v>
      </c>
      <c r="I43" s="60">
        <f>G43-H43</f>
        <v>0</v>
      </c>
      <c r="J43" s="58">
        <v>0</v>
      </c>
      <c r="K43" s="59">
        <v>0</v>
      </c>
      <c r="L43" s="60">
        <f t="shared" si="24"/>
        <v>0</v>
      </c>
      <c r="M43" s="59">
        <v>893000</v>
      </c>
      <c r="N43" s="59">
        <v>893000</v>
      </c>
      <c r="O43" s="59">
        <f>M43-N43</f>
        <v>0</v>
      </c>
      <c r="P43" s="105"/>
      <c r="Q43" s="106"/>
      <c r="R43" s="51">
        <f t="shared" si="18"/>
        <v>893000</v>
      </c>
      <c r="S43" s="52">
        <v>893000</v>
      </c>
      <c r="T43" s="52">
        <v>0</v>
      </c>
      <c r="U43" s="96">
        <f t="shared" si="23"/>
        <v>0</v>
      </c>
      <c r="V43" s="96">
        <v>0</v>
      </c>
      <c r="W43" s="96">
        <v>0</v>
      </c>
      <c r="X43" s="96">
        <f t="shared" si="19"/>
        <v>0</v>
      </c>
      <c r="Y43" s="96">
        <v>0</v>
      </c>
      <c r="Z43" s="96">
        <v>0</v>
      </c>
      <c r="AA43" s="210" t="s">
        <v>89</v>
      </c>
      <c r="AB43" s="112"/>
      <c r="AC43" s="96">
        <f t="shared" si="20"/>
        <v>0</v>
      </c>
      <c r="AD43" s="96">
        <v>0</v>
      </c>
      <c r="AE43" s="96">
        <v>0</v>
      </c>
      <c r="AF43" s="96">
        <f t="shared" si="21"/>
        <v>0</v>
      </c>
      <c r="AG43" s="96">
        <f t="shared" si="22"/>
        <v>0</v>
      </c>
      <c r="AH43" s="96">
        <f t="shared" si="22"/>
        <v>0</v>
      </c>
    </row>
    <row r="44" spans="1:34" ht="40.5" customHeight="1">
      <c r="A44" s="107"/>
      <c r="B44" s="41" t="s">
        <v>83</v>
      </c>
      <c r="C44" s="65" t="s">
        <v>65</v>
      </c>
      <c r="D44" s="51">
        <v>0</v>
      </c>
      <c r="E44" s="59">
        <v>0</v>
      </c>
      <c r="F44" s="60">
        <f>D44-E44</f>
        <v>0</v>
      </c>
      <c r="G44" s="59">
        <v>525000</v>
      </c>
      <c r="H44" s="59">
        <v>525000</v>
      </c>
      <c r="I44" s="60">
        <f>G44-H44</f>
        <v>0</v>
      </c>
      <c r="J44" s="58">
        <v>0</v>
      </c>
      <c r="K44" s="59">
        <v>0</v>
      </c>
      <c r="L44" s="60">
        <f t="shared" si="24"/>
        <v>0</v>
      </c>
      <c r="M44" s="59">
        <v>525000</v>
      </c>
      <c r="N44" s="59">
        <v>525000</v>
      </c>
      <c r="O44" s="59">
        <f>M44-N44</f>
        <v>0</v>
      </c>
      <c r="P44" s="105"/>
      <c r="Q44" s="106"/>
      <c r="R44" s="51">
        <f t="shared" si="18"/>
        <v>525000</v>
      </c>
      <c r="S44" s="52">
        <v>525000</v>
      </c>
      <c r="T44" s="52">
        <v>0</v>
      </c>
      <c r="U44" s="96">
        <f t="shared" si="23"/>
        <v>0</v>
      </c>
      <c r="V44" s="96">
        <v>0</v>
      </c>
      <c r="W44" s="96">
        <v>0</v>
      </c>
      <c r="X44" s="96">
        <f t="shared" si="19"/>
        <v>0</v>
      </c>
      <c r="Y44" s="96">
        <v>0</v>
      </c>
      <c r="Z44" s="96">
        <v>0</v>
      </c>
      <c r="AA44" s="112"/>
      <c r="AB44" s="112"/>
      <c r="AC44" s="96">
        <f t="shared" si="20"/>
        <v>0</v>
      </c>
      <c r="AD44" s="96">
        <v>0</v>
      </c>
      <c r="AE44" s="96">
        <v>0</v>
      </c>
      <c r="AF44" s="96">
        <f t="shared" si="21"/>
        <v>0</v>
      </c>
      <c r="AG44" s="96">
        <f t="shared" si="22"/>
        <v>0</v>
      </c>
      <c r="AH44" s="96">
        <f t="shared" si="22"/>
        <v>0</v>
      </c>
    </row>
    <row r="45" spans="1:34" ht="39" customHeight="1">
      <c r="A45" s="107"/>
      <c r="B45" s="41" t="s">
        <v>84</v>
      </c>
      <c r="C45" s="65" t="s">
        <v>66</v>
      </c>
      <c r="D45" s="51">
        <v>0</v>
      </c>
      <c r="E45" s="59">
        <v>0</v>
      </c>
      <c r="F45" s="60">
        <f>D45-E45</f>
        <v>0</v>
      </c>
      <c r="G45" s="59">
        <v>1277000</v>
      </c>
      <c r="H45" s="59">
        <v>1277000</v>
      </c>
      <c r="I45" s="60">
        <f>G45-H45</f>
        <v>0</v>
      </c>
      <c r="J45" s="58">
        <v>0</v>
      </c>
      <c r="K45" s="59">
        <v>0</v>
      </c>
      <c r="L45" s="60">
        <f t="shared" si="24"/>
        <v>0</v>
      </c>
      <c r="M45" s="59">
        <v>1277000</v>
      </c>
      <c r="N45" s="59">
        <v>1277000</v>
      </c>
      <c r="O45" s="59">
        <f>M45-N45</f>
        <v>0</v>
      </c>
      <c r="P45" s="105"/>
      <c r="Q45" s="106"/>
      <c r="R45" s="51">
        <f t="shared" si="18"/>
        <v>1277000</v>
      </c>
      <c r="S45" s="52">
        <v>1277000</v>
      </c>
      <c r="T45" s="52">
        <v>0</v>
      </c>
      <c r="U45" s="96">
        <f t="shared" si="23"/>
        <v>1277000</v>
      </c>
      <c r="V45" s="96">
        <v>1277000</v>
      </c>
      <c r="W45" s="96">
        <v>0</v>
      </c>
      <c r="X45" s="96">
        <f t="shared" si="19"/>
        <v>1277000</v>
      </c>
      <c r="Y45" s="96">
        <v>1277000</v>
      </c>
      <c r="Z45" s="96">
        <v>0</v>
      </c>
      <c r="AA45" s="112"/>
      <c r="AB45" s="112"/>
      <c r="AC45" s="96">
        <f t="shared" si="20"/>
        <v>0</v>
      </c>
      <c r="AD45" s="96">
        <v>0</v>
      </c>
      <c r="AE45" s="96">
        <v>0</v>
      </c>
      <c r="AF45" s="96">
        <f t="shared" si="21"/>
        <v>-1277000</v>
      </c>
      <c r="AG45" s="96">
        <f t="shared" si="22"/>
        <v>-1277000</v>
      </c>
      <c r="AH45" s="96">
        <f t="shared" si="22"/>
        <v>0</v>
      </c>
    </row>
    <row r="46" spans="1:34" ht="31.5" customHeight="1">
      <c r="A46" s="107" t="s">
        <v>90</v>
      </c>
      <c r="B46" s="41" t="s">
        <v>91</v>
      </c>
      <c r="C46" s="91"/>
      <c r="D46" s="51"/>
      <c r="E46" s="59"/>
      <c r="F46" s="60"/>
      <c r="G46" s="161"/>
      <c r="H46" s="59"/>
      <c r="I46" s="60"/>
      <c r="J46" s="58"/>
      <c r="K46" s="59"/>
      <c r="L46" s="60"/>
      <c r="M46" s="161"/>
      <c r="N46" s="59"/>
      <c r="O46" s="59"/>
      <c r="P46" s="105"/>
      <c r="Q46" s="106"/>
      <c r="R46" s="96"/>
      <c r="S46" s="52"/>
      <c r="T46" s="52"/>
      <c r="U46" s="96">
        <f t="shared" si="23"/>
        <v>17000000</v>
      </c>
      <c r="V46" s="96">
        <v>17000000</v>
      </c>
      <c r="W46" s="96">
        <v>0</v>
      </c>
      <c r="X46" s="96">
        <f t="shared" si="19"/>
        <v>0</v>
      </c>
      <c r="Y46" s="96">
        <v>0</v>
      </c>
      <c r="Z46" s="96">
        <v>0</v>
      </c>
      <c r="AA46" s="112"/>
      <c r="AB46" s="112"/>
      <c r="AC46" s="96">
        <f t="shared" si="20"/>
        <v>0</v>
      </c>
      <c r="AD46" s="96">
        <v>0</v>
      </c>
      <c r="AE46" s="96">
        <v>0</v>
      </c>
      <c r="AF46" s="96">
        <f t="shared" si="21"/>
        <v>0</v>
      </c>
      <c r="AG46" s="96">
        <f t="shared" si="22"/>
        <v>0</v>
      </c>
      <c r="AH46" s="96">
        <f t="shared" si="22"/>
        <v>0</v>
      </c>
    </row>
    <row r="47" spans="1:34" ht="12.75" customHeight="1">
      <c r="A47" s="109"/>
      <c r="B47" s="7" t="s">
        <v>21</v>
      </c>
      <c r="C47" s="88"/>
      <c r="D47" s="42">
        <f aca="true" t="shared" si="26" ref="D47:O47">SUM(D28:D45)</f>
        <v>52940327</v>
      </c>
      <c r="E47" s="46">
        <f t="shared" si="26"/>
        <v>52940327</v>
      </c>
      <c r="F47" s="48">
        <f t="shared" si="26"/>
        <v>0</v>
      </c>
      <c r="G47" s="49">
        <f t="shared" si="26"/>
        <v>15008497</v>
      </c>
      <c r="H47" s="46">
        <f t="shared" si="26"/>
        <v>14346757</v>
      </c>
      <c r="I47" s="48">
        <f t="shared" si="26"/>
        <v>661740</v>
      </c>
      <c r="J47" s="42">
        <f t="shared" si="26"/>
        <v>36546481.489999995</v>
      </c>
      <c r="K47" s="46">
        <f t="shared" si="26"/>
        <v>36546481.489999995</v>
      </c>
      <c r="L47" s="48">
        <f t="shared" si="26"/>
        <v>0</v>
      </c>
      <c r="M47" s="49">
        <f t="shared" si="26"/>
        <v>35710464.91</v>
      </c>
      <c r="N47" s="46">
        <f t="shared" si="26"/>
        <v>35710464.91</v>
      </c>
      <c r="O47" s="46">
        <f t="shared" si="26"/>
        <v>0</v>
      </c>
      <c r="P47" s="97"/>
      <c r="Q47" s="2"/>
      <c r="R47" s="49">
        <f>SUM(R28:R45)</f>
        <v>53213338.910000004</v>
      </c>
      <c r="S47" s="46">
        <f>SUM(S28:S45)</f>
        <v>53213338.910000004</v>
      </c>
      <c r="T47" s="46">
        <f>SUM(T28:T45)</f>
        <v>0</v>
      </c>
      <c r="U47" s="46">
        <f aca="true" t="shared" si="27" ref="U47:Z47">SUM(U28:U46)</f>
        <v>80216241.91</v>
      </c>
      <c r="V47" s="46">
        <f t="shared" si="27"/>
        <v>80216241.91</v>
      </c>
      <c r="W47" s="46">
        <f t="shared" si="27"/>
        <v>0</v>
      </c>
      <c r="X47" s="46">
        <f t="shared" si="27"/>
        <v>64121801.910000004</v>
      </c>
      <c r="Y47" s="46">
        <f t="shared" si="27"/>
        <v>64121801.910000004</v>
      </c>
      <c r="Z47" s="46">
        <f t="shared" si="27"/>
        <v>0</v>
      </c>
      <c r="AC47" s="46">
        <f>SUM(AC28:AC46)</f>
        <v>3500000</v>
      </c>
      <c r="AD47" s="46">
        <f>SUM(AD28:AD46)</f>
        <v>3500000</v>
      </c>
      <c r="AE47" s="46">
        <f>SUM(AE28:AE46)</f>
        <v>0</v>
      </c>
      <c r="AF47" s="46">
        <f>SUM(AF28:AF46)</f>
        <v>-60621801.910000004</v>
      </c>
      <c r="AG47" s="46">
        <f>SUM(AG28:AG46)</f>
        <v>-60621801.910000004</v>
      </c>
      <c r="AH47" s="46">
        <f>SUM(AH28:AH45)</f>
        <v>0</v>
      </c>
    </row>
    <row r="48" spans="1:34" ht="15" customHeight="1">
      <c r="A48" s="107"/>
      <c r="B48" s="12" t="s">
        <v>98</v>
      </c>
      <c r="C48" s="29"/>
      <c r="D48" s="30"/>
      <c r="E48" s="12"/>
      <c r="F48" s="31"/>
      <c r="G48" s="29"/>
      <c r="H48" s="12"/>
      <c r="I48" s="28"/>
      <c r="J48" s="30"/>
      <c r="K48" s="12"/>
      <c r="L48" s="31"/>
      <c r="M48" s="29"/>
      <c r="N48" s="12"/>
      <c r="O48" s="12"/>
      <c r="P48" s="97"/>
      <c r="Q48" s="2"/>
      <c r="R48" s="29"/>
      <c r="S48" s="12"/>
      <c r="T48" s="12"/>
      <c r="U48" s="29"/>
      <c r="V48" s="29"/>
      <c r="W48" s="29"/>
      <c r="X48" s="29"/>
      <c r="Y48" s="29"/>
      <c r="Z48" s="29"/>
      <c r="AC48" s="29"/>
      <c r="AD48" s="29"/>
      <c r="AE48" s="29"/>
      <c r="AF48" s="29"/>
      <c r="AG48" s="29"/>
      <c r="AH48" s="29"/>
    </row>
    <row r="49" spans="1:34" s="39" customFormat="1" ht="24.75" customHeight="1">
      <c r="A49" s="173">
        <v>15</v>
      </c>
      <c r="B49" s="41" t="s">
        <v>9</v>
      </c>
      <c r="C49" s="178" t="s">
        <v>56</v>
      </c>
      <c r="D49" s="51">
        <v>0</v>
      </c>
      <c r="E49" s="52">
        <v>0</v>
      </c>
      <c r="F49" s="54">
        <f>D49-E49</f>
        <v>0</v>
      </c>
      <c r="G49" s="52">
        <v>6041135</v>
      </c>
      <c r="H49" s="52">
        <v>6041135</v>
      </c>
      <c r="I49" s="54">
        <f>G49-H49</f>
        <v>0</v>
      </c>
      <c r="J49" s="51">
        <v>0</v>
      </c>
      <c r="K49" s="52">
        <v>0</v>
      </c>
      <c r="L49" s="54">
        <f>J49-K49</f>
        <v>0</v>
      </c>
      <c r="M49" s="52">
        <v>6041135</v>
      </c>
      <c r="N49" s="52">
        <v>6041135</v>
      </c>
      <c r="O49" s="52">
        <f>M49-N49</f>
        <v>0</v>
      </c>
      <c r="P49" s="175"/>
      <c r="Q49" s="176"/>
      <c r="R49" s="51">
        <f>S49+T49</f>
        <v>6041135</v>
      </c>
      <c r="S49" s="52">
        <v>6041135</v>
      </c>
      <c r="T49" s="52">
        <v>0</v>
      </c>
      <c r="U49" s="96">
        <f>V49+W49</f>
        <v>2041135</v>
      </c>
      <c r="V49" s="96">
        <v>2041135</v>
      </c>
      <c r="W49" s="96">
        <v>0</v>
      </c>
      <c r="X49" s="96">
        <f>Y49+Z49</f>
        <v>2041135</v>
      </c>
      <c r="Y49" s="96">
        <v>2041135</v>
      </c>
      <c r="Z49" s="96">
        <v>0</v>
      </c>
      <c r="AA49" s="177"/>
      <c r="AB49" s="177"/>
      <c r="AC49" s="96">
        <f>AD49+AE49</f>
        <v>0</v>
      </c>
      <c r="AD49" s="96">
        <v>0</v>
      </c>
      <c r="AE49" s="96">
        <v>0</v>
      </c>
      <c r="AF49" s="96">
        <f>AG49+AH49</f>
        <v>0</v>
      </c>
      <c r="AG49" s="96">
        <f>V49-Y49</f>
        <v>0</v>
      </c>
      <c r="AH49" s="96">
        <f>W49-Z49</f>
        <v>0</v>
      </c>
    </row>
    <row r="50" spans="1:34" s="39" customFormat="1" ht="45" customHeight="1">
      <c r="A50" s="173">
        <v>15</v>
      </c>
      <c r="B50" s="41" t="s">
        <v>85</v>
      </c>
      <c r="C50" s="65" t="s">
        <v>67</v>
      </c>
      <c r="D50" s="51">
        <v>2500000</v>
      </c>
      <c r="E50" s="52">
        <v>2500000</v>
      </c>
      <c r="F50" s="54">
        <f>D50-E50</f>
        <v>0</v>
      </c>
      <c r="G50" s="51">
        <v>0</v>
      </c>
      <c r="H50" s="52">
        <v>0</v>
      </c>
      <c r="I50" s="54">
        <f>G50-H50</f>
        <v>0</v>
      </c>
      <c r="J50" s="51">
        <v>0</v>
      </c>
      <c r="K50" s="52">
        <v>0</v>
      </c>
      <c r="L50" s="54">
        <f>J50-K50</f>
        <v>0</v>
      </c>
      <c r="M50" s="51">
        <v>2500000</v>
      </c>
      <c r="N50" s="52">
        <v>2500000</v>
      </c>
      <c r="O50" s="52">
        <f>M50-N50</f>
        <v>0</v>
      </c>
      <c r="P50" s="175"/>
      <c r="Q50" s="176"/>
      <c r="R50" s="51">
        <f>S50+T50</f>
        <v>2500000</v>
      </c>
      <c r="S50" s="52">
        <v>2500000</v>
      </c>
      <c r="T50" s="52">
        <v>0</v>
      </c>
      <c r="U50" s="96">
        <f>V50+W50</f>
        <v>2500000</v>
      </c>
      <c r="V50" s="96">
        <v>2500000</v>
      </c>
      <c r="W50" s="96">
        <v>0</v>
      </c>
      <c r="X50" s="96">
        <f>Y50+Z50</f>
        <v>2500000</v>
      </c>
      <c r="Y50" s="96">
        <v>2500000</v>
      </c>
      <c r="Z50" s="96">
        <v>0</v>
      </c>
      <c r="AA50" s="179"/>
      <c r="AB50" s="179"/>
      <c r="AC50" s="96">
        <f>AD50+AE50</f>
        <v>0</v>
      </c>
      <c r="AD50" s="96">
        <v>0</v>
      </c>
      <c r="AE50" s="96">
        <v>0</v>
      </c>
      <c r="AF50" s="96">
        <f>AG50+AH50</f>
        <v>0</v>
      </c>
      <c r="AG50" s="96">
        <v>0</v>
      </c>
      <c r="AH50" s="96">
        <f>Z50-W50</f>
        <v>0</v>
      </c>
    </row>
    <row r="51" spans="1:34" s="39" customFormat="1" ht="45" customHeight="1">
      <c r="A51" s="173">
        <v>15</v>
      </c>
      <c r="B51" s="41" t="s">
        <v>95</v>
      </c>
      <c r="C51" s="178" t="s">
        <v>56</v>
      </c>
      <c r="D51" s="51">
        <v>0</v>
      </c>
      <c r="E51" s="52">
        <v>0</v>
      </c>
      <c r="F51" s="54">
        <f>D51-E51</f>
        <v>0</v>
      </c>
      <c r="G51" s="52">
        <v>4021638</v>
      </c>
      <c r="H51" s="52">
        <v>4021638</v>
      </c>
      <c r="I51" s="54">
        <f>G51-H51</f>
        <v>0</v>
      </c>
      <c r="J51" s="51">
        <v>0</v>
      </c>
      <c r="K51" s="52">
        <v>0</v>
      </c>
      <c r="L51" s="54">
        <f>J51-K51</f>
        <v>0</v>
      </c>
      <c r="M51" s="52">
        <v>4021638</v>
      </c>
      <c r="N51" s="52">
        <v>4021638</v>
      </c>
      <c r="O51" s="180">
        <f>M51-N51</f>
        <v>0</v>
      </c>
      <c r="P51" s="175"/>
      <c r="Q51" s="176"/>
      <c r="R51" s="51">
        <f>S51+T51</f>
        <v>4021638</v>
      </c>
      <c r="S51" s="52">
        <v>4021638</v>
      </c>
      <c r="T51" s="52">
        <v>0</v>
      </c>
      <c r="U51" s="96">
        <f>V51+W51</f>
        <v>0</v>
      </c>
      <c r="V51" s="96">
        <v>0</v>
      </c>
      <c r="W51" s="96">
        <v>0</v>
      </c>
      <c r="X51" s="96">
        <f>Y51+Z51</f>
        <v>0</v>
      </c>
      <c r="Y51" s="96">
        <v>0</v>
      </c>
      <c r="Z51" s="96">
        <v>0</v>
      </c>
      <c r="AA51" s="181"/>
      <c r="AB51" s="181"/>
      <c r="AC51" s="96">
        <f>AD51+AE51</f>
        <v>0</v>
      </c>
      <c r="AD51" s="96">
        <v>0</v>
      </c>
      <c r="AE51" s="96">
        <v>0</v>
      </c>
      <c r="AF51" s="96">
        <f>AG51+AH51</f>
        <v>0</v>
      </c>
      <c r="AG51" s="96">
        <f>Y51-V51</f>
        <v>0</v>
      </c>
      <c r="AH51" s="96">
        <f>Z51-W51</f>
        <v>0</v>
      </c>
    </row>
    <row r="52" spans="1:34" ht="12.75" customHeight="1">
      <c r="A52" s="109"/>
      <c r="B52" s="7" t="s">
        <v>22</v>
      </c>
      <c r="C52" s="88"/>
      <c r="D52" s="42">
        <f aca="true" t="shared" si="28" ref="D52:O52">SUM(D49:D51)</f>
        <v>2500000</v>
      </c>
      <c r="E52" s="46">
        <f t="shared" si="28"/>
        <v>2500000</v>
      </c>
      <c r="F52" s="48">
        <f t="shared" si="28"/>
        <v>0</v>
      </c>
      <c r="G52" s="49">
        <f t="shared" si="28"/>
        <v>10062773</v>
      </c>
      <c r="H52" s="46">
        <f t="shared" si="28"/>
        <v>10062773</v>
      </c>
      <c r="I52" s="48">
        <f t="shared" si="28"/>
        <v>0</v>
      </c>
      <c r="J52" s="42">
        <f t="shared" si="28"/>
        <v>0</v>
      </c>
      <c r="K52" s="46">
        <f t="shared" si="28"/>
        <v>0</v>
      </c>
      <c r="L52" s="48">
        <f t="shared" si="28"/>
        <v>0</v>
      </c>
      <c r="M52" s="49">
        <f t="shared" si="28"/>
        <v>12562773</v>
      </c>
      <c r="N52" s="46">
        <f t="shared" si="28"/>
        <v>12562773</v>
      </c>
      <c r="O52" s="46">
        <f t="shared" si="28"/>
        <v>0</v>
      </c>
      <c r="P52" s="97"/>
      <c r="Q52" s="2"/>
      <c r="R52" s="49">
        <f aca="true" t="shared" si="29" ref="R52:W52">SUM(R49:R51)</f>
        <v>12562773</v>
      </c>
      <c r="S52" s="46">
        <f t="shared" si="29"/>
        <v>12562773</v>
      </c>
      <c r="T52" s="46">
        <f t="shared" si="29"/>
        <v>0</v>
      </c>
      <c r="U52" s="46">
        <f t="shared" si="29"/>
        <v>4541135</v>
      </c>
      <c r="V52" s="46">
        <f t="shared" si="29"/>
        <v>4541135</v>
      </c>
      <c r="W52" s="46">
        <f t="shared" si="29"/>
        <v>0</v>
      </c>
      <c r="X52" s="46">
        <f>SUM(X49:X51)</f>
        <v>4541135</v>
      </c>
      <c r="Y52" s="46">
        <f>SUM(Y49:Y51)</f>
        <v>4541135</v>
      </c>
      <c r="Z52" s="46">
        <f>SUM(Z49:Z51)</f>
        <v>0</v>
      </c>
      <c r="AC52" s="46">
        <f aca="true" t="shared" si="30" ref="AC52:AH52">SUM(AC49:AC51)</f>
        <v>0</v>
      </c>
      <c r="AD52" s="46">
        <f t="shared" si="30"/>
        <v>0</v>
      </c>
      <c r="AE52" s="46">
        <f t="shared" si="30"/>
        <v>0</v>
      </c>
      <c r="AF52" s="46">
        <f t="shared" si="30"/>
        <v>0</v>
      </c>
      <c r="AG52" s="46">
        <f t="shared" si="30"/>
        <v>0</v>
      </c>
      <c r="AH52" s="46">
        <f t="shared" si="30"/>
        <v>0</v>
      </c>
    </row>
    <row r="53" spans="1:34" ht="15" customHeight="1">
      <c r="A53" s="107"/>
      <c r="B53" s="12" t="s">
        <v>99</v>
      </c>
      <c r="C53" s="29"/>
      <c r="D53" s="30"/>
      <c r="E53" s="12"/>
      <c r="F53" s="31"/>
      <c r="G53" s="29"/>
      <c r="H53" s="12"/>
      <c r="I53" s="28"/>
      <c r="J53" s="30"/>
      <c r="K53" s="12"/>
      <c r="L53" s="31"/>
      <c r="M53" s="29"/>
      <c r="N53" s="12"/>
      <c r="O53" s="12"/>
      <c r="P53" s="97"/>
      <c r="Q53" s="2"/>
      <c r="R53" s="29"/>
      <c r="S53" s="12"/>
      <c r="T53" s="12"/>
      <c r="U53" s="29"/>
      <c r="V53" s="29"/>
      <c r="W53" s="29"/>
      <c r="X53" s="29"/>
      <c r="Y53" s="29"/>
      <c r="Z53" s="29"/>
      <c r="AC53" s="29"/>
      <c r="AD53" s="29"/>
      <c r="AE53" s="29"/>
      <c r="AF53" s="29"/>
      <c r="AG53" s="29"/>
      <c r="AH53" s="29"/>
    </row>
    <row r="54" spans="1:34" ht="27.75" customHeight="1">
      <c r="A54" s="107">
        <v>28</v>
      </c>
      <c r="B54" s="41" t="s">
        <v>86</v>
      </c>
      <c r="C54" s="178" t="s">
        <v>56</v>
      </c>
      <c r="D54" s="58">
        <v>0</v>
      </c>
      <c r="E54" s="59">
        <v>0</v>
      </c>
      <c r="F54" s="60">
        <f>D54-E54</f>
        <v>0</v>
      </c>
      <c r="G54" s="58">
        <v>0</v>
      </c>
      <c r="H54" s="59">
        <v>0</v>
      </c>
      <c r="I54" s="60">
        <f>G54-H54</f>
        <v>0</v>
      </c>
      <c r="J54" s="58">
        <v>0</v>
      </c>
      <c r="K54" s="59">
        <v>0</v>
      </c>
      <c r="L54" s="60">
        <f>J54-K54</f>
        <v>0</v>
      </c>
      <c r="M54" s="58">
        <v>0</v>
      </c>
      <c r="N54" s="59">
        <v>0</v>
      </c>
      <c r="O54" s="59">
        <f>M54-N54</f>
        <v>0</v>
      </c>
      <c r="P54" s="105"/>
      <c r="Q54" s="106"/>
      <c r="R54" s="51">
        <f>S54+T54</f>
        <v>3000000</v>
      </c>
      <c r="S54" s="52">
        <v>3000000</v>
      </c>
      <c r="T54" s="52">
        <v>0</v>
      </c>
      <c r="U54" s="96">
        <f>V54+W54</f>
        <v>3000000</v>
      </c>
      <c r="V54" s="96">
        <v>3000000</v>
      </c>
      <c r="W54" s="96">
        <v>0</v>
      </c>
      <c r="X54" s="96">
        <f>Y54+Z54</f>
        <v>3000000</v>
      </c>
      <c r="Y54" s="96">
        <v>3000000</v>
      </c>
      <c r="Z54" s="96">
        <v>0</v>
      </c>
      <c r="AA54" s="182"/>
      <c r="AB54" s="112"/>
      <c r="AC54" s="96">
        <f>AD54+AE54</f>
        <v>0</v>
      </c>
      <c r="AD54" s="96">
        <v>0</v>
      </c>
      <c r="AE54" s="96">
        <v>0</v>
      </c>
      <c r="AF54" s="96">
        <f>AG54+AH54</f>
        <v>-3000000</v>
      </c>
      <c r="AG54" s="96">
        <f>AD54-Y54</f>
        <v>-3000000</v>
      </c>
      <c r="AH54" s="96">
        <f>AE54-Z54</f>
        <v>0</v>
      </c>
    </row>
    <row r="55" spans="1:34" ht="13.5" customHeight="1">
      <c r="A55" s="109"/>
      <c r="B55" s="7" t="s">
        <v>23</v>
      </c>
      <c r="C55" s="88"/>
      <c r="D55" s="42">
        <f aca="true" t="shared" si="31" ref="D55:O55">SUM(D54)</f>
        <v>0</v>
      </c>
      <c r="E55" s="46">
        <f t="shared" si="31"/>
        <v>0</v>
      </c>
      <c r="F55" s="48">
        <f t="shared" si="31"/>
        <v>0</v>
      </c>
      <c r="G55" s="49">
        <f t="shared" si="31"/>
        <v>0</v>
      </c>
      <c r="H55" s="46">
        <f t="shared" si="31"/>
        <v>0</v>
      </c>
      <c r="I55" s="48">
        <f t="shared" si="31"/>
        <v>0</v>
      </c>
      <c r="J55" s="42">
        <f t="shared" si="31"/>
        <v>0</v>
      </c>
      <c r="K55" s="46">
        <f t="shared" si="31"/>
        <v>0</v>
      </c>
      <c r="L55" s="48">
        <f t="shared" si="31"/>
        <v>0</v>
      </c>
      <c r="M55" s="49">
        <f t="shared" si="31"/>
        <v>0</v>
      </c>
      <c r="N55" s="46">
        <f t="shared" si="31"/>
        <v>0</v>
      </c>
      <c r="O55" s="46">
        <f t="shared" si="31"/>
        <v>0</v>
      </c>
      <c r="P55" s="97"/>
      <c r="Q55" s="2"/>
      <c r="R55" s="49">
        <f aca="true" t="shared" si="32" ref="R55:W55">SUM(R54)</f>
        <v>3000000</v>
      </c>
      <c r="S55" s="46">
        <f t="shared" si="32"/>
        <v>3000000</v>
      </c>
      <c r="T55" s="46">
        <f t="shared" si="32"/>
        <v>0</v>
      </c>
      <c r="U55" s="46">
        <f t="shared" si="32"/>
        <v>3000000</v>
      </c>
      <c r="V55" s="46">
        <f t="shared" si="32"/>
        <v>3000000</v>
      </c>
      <c r="W55" s="46">
        <f t="shared" si="32"/>
        <v>0</v>
      </c>
      <c r="X55" s="46">
        <f>SUM(X54)</f>
        <v>3000000</v>
      </c>
      <c r="Y55" s="46">
        <f>SUM(Y54)</f>
        <v>3000000</v>
      </c>
      <c r="Z55" s="46">
        <f>SUM(Z54)</f>
        <v>0</v>
      </c>
      <c r="AC55" s="46">
        <f aca="true" t="shared" si="33" ref="AC55:AH55">SUM(AC54)</f>
        <v>0</v>
      </c>
      <c r="AD55" s="46">
        <f t="shared" si="33"/>
        <v>0</v>
      </c>
      <c r="AE55" s="46">
        <f t="shared" si="33"/>
        <v>0</v>
      </c>
      <c r="AF55" s="46">
        <f t="shared" si="33"/>
        <v>-3000000</v>
      </c>
      <c r="AG55" s="46">
        <f t="shared" si="33"/>
        <v>-3000000</v>
      </c>
      <c r="AH55" s="46">
        <f t="shared" si="33"/>
        <v>0</v>
      </c>
    </row>
    <row r="56" spans="1:34" ht="15" customHeight="1">
      <c r="A56" s="107"/>
      <c r="B56" s="12" t="s">
        <v>10</v>
      </c>
      <c r="C56" s="29"/>
      <c r="D56" s="30"/>
      <c r="E56" s="12"/>
      <c r="F56" s="31"/>
      <c r="G56" s="29"/>
      <c r="H56" s="12"/>
      <c r="I56" s="28"/>
      <c r="J56" s="62"/>
      <c r="K56" s="61"/>
      <c r="L56" s="63"/>
      <c r="M56" s="64"/>
      <c r="N56" s="61"/>
      <c r="O56" s="61"/>
      <c r="P56" s="97"/>
      <c r="Q56" s="2"/>
      <c r="R56" s="64"/>
      <c r="S56" s="61"/>
      <c r="T56" s="61"/>
      <c r="U56" s="64"/>
      <c r="V56" s="64"/>
      <c r="W56" s="64"/>
      <c r="X56" s="64"/>
      <c r="Y56" s="64"/>
      <c r="Z56" s="64"/>
      <c r="AC56" s="64"/>
      <c r="AD56" s="64"/>
      <c r="AE56" s="64"/>
      <c r="AF56" s="64"/>
      <c r="AG56" s="64"/>
      <c r="AH56" s="64"/>
    </row>
    <row r="57" spans="1:34" ht="15" customHeight="1">
      <c r="A57" s="107">
        <v>12</v>
      </c>
      <c r="B57" s="41" t="s">
        <v>11</v>
      </c>
      <c r="C57" s="178" t="s">
        <v>56</v>
      </c>
      <c r="D57" s="58">
        <v>1000000</v>
      </c>
      <c r="E57" s="52">
        <v>1000000</v>
      </c>
      <c r="F57" s="58">
        <v>0</v>
      </c>
      <c r="G57" s="58">
        <v>1471500</v>
      </c>
      <c r="H57" s="96">
        <v>1471500</v>
      </c>
      <c r="I57" s="54">
        <v>0</v>
      </c>
      <c r="J57" s="51">
        <v>0</v>
      </c>
      <c r="K57" s="52">
        <v>0</v>
      </c>
      <c r="L57" s="51">
        <v>0</v>
      </c>
      <c r="M57" s="51">
        <v>2471500</v>
      </c>
      <c r="N57" s="96">
        <v>2471500</v>
      </c>
      <c r="O57" s="52">
        <v>0</v>
      </c>
      <c r="P57" s="105"/>
      <c r="Q57" s="106"/>
      <c r="R57" s="51">
        <f>S57+T57</f>
        <v>2471500</v>
      </c>
      <c r="S57" s="52">
        <v>2471500</v>
      </c>
      <c r="T57" s="52">
        <v>0</v>
      </c>
      <c r="U57" s="96">
        <f>V57+W57</f>
        <v>2471500</v>
      </c>
      <c r="V57" s="96">
        <v>2471500</v>
      </c>
      <c r="W57" s="96">
        <v>0</v>
      </c>
      <c r="X57" s="96">
        <f>Y57+Z57</f>
        <v>2471500</v>
      </c>
      <c r="Y57" s="96">
        <v>2471500</v>
      </c>
      <c r="Z57" s="96">
        <v>0</v>
      </c>
      <c r="AA57" s="112"/>
      <c r="AB57" s="112"/>
      <c r="AC57" s="96">
        <f>AD57+AE57</f>
        <v>13500000</v>
      </c>
      <c r="AD57" s="96">
        <v>13500000</v>
      </c>
      <c r="AE57" s="96">
        <v>0</v>
      </c>
      <c r="AF57" s="96">
        <f>AG57+AH57</f>
        <v>11028500</v>
      </c>
      <c r="AG57" s="96">
        <f>AD57-Y57</f>
        <v>11028500</v>
      </c>
      <c r="AH57" s="96">
        <f>AE57-Z57</f>
        <v>0</v>
      </c>
    </row>
    <row r="58" spans="1:34" ht="13.5" customHeight="1">
      <c r="A58" s="109"/>
      <c r="B58" s="7" t="s">
        <v>25</v>
      </c>
      <c r="C58" s="88"/>
      <c r="D58" s="42">
        <f aca="true" t="shared" si="34" ref="D58:O58">SUM(D57)</f>
        <v>1000000</v>
      </c>
      <c r="E58" s="46">
        <f t="shared" si="34"/>
        <v>1000000</v>
      </c>
      <c r="F58" s="48">
        <f t="shared" si="34"/>
        <v>0</v>
      </c>
      <c r="G58" s="49">
        <f t="shared" si="34"/>
        <v>1471500</v>
      </c>
      <c r="H58" s="46">
        <f t="shared" si="34"/>
        <v>1471500</v>
      </c>
      <c r="I58" s="48">
        <f t="shared" si="34"/>
        <v>0</v>
      </c>
      <c r="J58" s="42">
        <f t="shared" si="34"/>
        <v>0</v>
      </c>
      <c r="K58" s="46">
        <f t="shared" si="34"/>
        <v>0</v>
      </c>
      <c r="L58" s="48">
        <f t="shared" si="34"/>
        <v>0</v>
      </c>
      <c r="M58" s="49">
        <f t="shared" si="34"/>
        <v>2471500</v>
      </c>
      <c r="N58" s="46">
        <f t="shared" si="34"/>
        <v>2471500</v>
      </c>
      <c r="O58" s="46">
        <f t="shared" si="34"/>
        <v>0</v>
      </c>
      <c r="P58" s="97"/>
      <c r="Q58" s="2"/>
      <c r="R58" s="49">
        <f aca="true" t="shared" si="35" ref="R58:W58">SUM(R57)</f>
        <v>2471500</v>
      </c>
      <c r="S58" s="46">
        <f t="shared" si="35"/>
        <v>2471500</v>
      </c>
      <c r="T58" s="46">
        <f t="shared" si="35"/>
        <v>0</v>
      </c>
      <c r="U58" s="46">
        <f t="shared" si="35"/>
        <v>2471500</v>
      </c>
      <c r="V58" s="46">
        <f t="shared" si="35"/>
        <v>2471500</v>
      </c>
      <c r="W58" s="46">
        <f t="shared" si="35"/>
        <v>0</v>
      </c>
      <c r="X58" s="46">
        <f>SUM(X57)</f>
        <v>2471500</v>
      </c>
      <c r="Y58" s="46">
        <f>SUM(Y57)</f>
        <v>2471500</v>
      </c>
      <c r="Z58" s="46">
        <f>SUM(Z57)</f>
        <v>0</v>
      </c>
      <c r="AC58" s="46">
        <f aca="true" t="shared" si="36" ref="AC58:AH58">SUM(AC57)</f>
        <v>13500000</v>
      </c>
      <c r="AD58" s="46">
        <f t="shared" si="36"/>
        <v>13500000</v>
      </c>
      <c r="AE58" s="46">
        <f t="shared" si="36"/>
        <v>0</v>
      </c>
      <c r="AF58" s="46">
        <f t="shared" si="36"/>
        <v>11028500</v>
      </c>
      <c r="AG58" s="46">
        <f t="shared" si="36"/>
        <v>11028500</v>
      </c>
      <c r="AH58" s="46">
        <f t="shared" si="36"/>
        <v>0</v>
      </c>
    </row>
    <row r="59" spans="1:34" ht="12" customHeight="1">
      <c r="A59" s="107"/>
      <c r="B59" s="3"/>
      <c r="C59" s="90"/>
      <c r="D59" s="74"/>
      <c r="E59" s="75"/>
      <c r="F59" s="76"/>
      <c r="G59" s="74"/>
      <c r="H59" s="75"/>
      <c r="I59" s="76">
        <f>G59-H59</f>
        <v>0</v>
      </c>
      <c r="J59" s="18"/>
      <c r="K59" s="5"/>
      <c r="L59" s="19"/>
      <c r="M59" s="18"/>
      <c r="N59" s="5"/>
      <c r="O59" s="5">
        <f>M59-N59</f>
        <v>0</v>
      </c>
      <c r="P59" s="97"/>
      <c r="Q59" s="2"/>
      <c r="R59" s="18"/>
      <c r="S59" s="5"/>
      <c r="T59" s="5">
        <f>R59-S59</f>
        <v>0</v>
      </c>
      <c r="U59" s="108"/>
      <c r="V59" s="108"/>
      <c r="W59" s="108"/>
      <c r="X59" s="108"/>
      <c r="Y59" s="108"/>
      <c r="Z59" s="108"/>
      <c r="AC59" s="108"/>
      <c r="AD59" s="108"/>
      <c r="AE59" s="108"/>
      <c r="AF59" s="108"/>
      <c r="AG59" s="108"/>
      <c r="AH59" s="108"/>
    </row>
    <row r="60" spans="1:34" ht="15" customHeight="1">
      <c r="A60" s="107"/>
      <c r="B60" s="33" t="s">
        <v>12</v>
      </c>
      <c r="C60" s="92"/>
      <c r="D60" s="35">
        <f aca="true" t="shared" si="37" ref="D60:O60">SUM(D6:D58)/2</f>
        <v>69318062.03</v>
      </c>
      <c r="E60" s="34">
        <f t="shared" si="37"/>
        <v>64951532</v>
      </c>
      <c r="F60" s="36">
        <f t="shared" si="37"/>
        <v>4366530.03</v>
      </c>
      <c r="G60" s="37">
        <f t="shared" si="37"/>
        <v>40782989.03</v>
      </c>
      <c r="H60" s="34">
        <f t="shared" si="37"/>
        <v>32900791</v>
      </c>
      <c r="I60" s="36">
        <f t="shared" si="37"/>
        <v>7882198.029999999</v>
      </c>
      <c r="J60" s="35">
        <f t="shared" si="37"/>
        <v>41959777.519999996</v>
      </c>
      <c r="K60" s="34">
        <f t="shared" si="37"/>
        <v>40432041.489999995</v>
      </c>
      <c r="L60" s="36">
        <f t="shared" si="37"/>
        <v>1527736.03</v>
      </c>
      <c r="M60" s="37">
        <f t="shared" si="37"/>
        <v>72909395.94</v>
      </c>
      <c r="N60" s="34">
        <f t="shared" si="37"/>
        <v>62499143.91</v>
      </c>
      <c r="O60" s="34">
        <f t="shared" si="37"/>
        <v>10410252.030000001</v>
      </c>
      <c r="P60" s="97"/>
      <c r="Q60" s="2"/>
      <c r="R60" s="155">
        <f aca="true" t="shared" si="38" ref="R60:W60">SUM(R6:R58)/2</f>
        <v>93412269.94</v>
      </c>
      <c r="S60" s="165">
        <f t="shared" si="38"/>
        <v>83002017.91000001</v>
      </c>
      <c r="T60" s="165">
        <f t="shared" si="38"/>
        <v>10410252.030000001</v>
      </c>
      <c r="U60" s="165">
        <f t="shared" si="38"/>
        <v>106012269.94</v>
      </c>
      <c r="V60" s="165">
        <f t="shared" si="38"/>
        <v>99451656.91</v>
      </c>
      <c r="W60" s="165">
        <f t="shared" si="38"/>
        <v>6560613.029999999</v>
      </c>
      <c r="X60" s="165">
        <f>SUM(X6:X58)/2</f>
        <v>93805128.94</v>
      </c>
      <c r="Y60" s="165">
        <f>SUM(Y6:Y58)/2</f>
        <v>87416739.09</v>
      </c>
      <c r="Z60" s="165">
        <f>SUM(Z6:Z58)/2</f>
        <v>6388389.85</v>
      </c>
      <c r="AA60" s="166"/>
      <c r="AB60" s="166"/>
      <c r="AC60" s="165">
        <f aca="true" t="shared" si="39" ref="AC60:AH60">SUM(AC6:AC58)/2</f>
        <v>17052380</v>
      </c>
      <c r="AD60" s="165">
        <f t="shared" si="39"/>
        <v>17052380</v>
      </c>
      <c r="AE60" s="165">
        <f t="shared" si="39"/>
        <v>0</v>
      </c>
      <c r="AF60" s="165">
        <f t="shared" si="39"/>
        <v>-69236052.94</v>
      </c>
      <c r="AG60" s="165">
        <f t="shared" si="39"/>
        <v>-65348024.09</v>
      </c>
      <c r="AH60" s="165">
        <f t="shared" si="39"/>
        <v>-3888028.85</v>
      </c>
    </row>
    <row r="61" spans="1:34" ht="11.25" customHeight="1">
      <c r="A61" s="107"/>
      <c r="B61" s="4"/>
      <c r="C61" s="89"/>
      <c r="D61" s="74"/>
      <c r="E61" s="75"/>
      <c r="F61" s="76"/>
      <c r="G61" s="74"/>
      <c r="H61" s="75"/>
      <c r="I61" s="76"/>
      <c r="J61" s="18"/>
      <c r="K61" s="5"/>
      <c r="L61" s="19"/>
      <c r="M61" s="18"/>
      <c r="N61" s="5"/>
      <c r="O61" s="5"/>
      <c r="P61" s="97"/>
      <c r="Q61" s="2"/>
      <c r="R61" s="38">
        <f>S61+T61</f>
        <v>0</v>
      </c>
      <c r="S61" s="5"/>
      <c r="T61" s="5"/>
      <c r="U61" s="108"/>
      <c r="V61" s="108"/>
      <c r="W61" s="108"/>
      <c r="X61" s="108"/>
      <c r="Y61" s="108"/>
      <c r="Z61" s="108"/>
      <c r="AC61" s="108"/>
      <c r="AD61" s="108"/>
      <c r="AE61" s="108"/>
      <c r="AF61" s="108"/>
      <c r="AG61" s="108"/>
      <c r="AH61" s="108"/>
    </row>
    <row r="62" spans="1:34" ht="33.75" customHeight="1">
      <c r="A62" s="107">
        <v>13</v>
      </c>
      <c r="B62" s="14" t="s">
        <v>28</v>
      </c>
      <c r="C62" s="93"/>
      <c r="D62" s="71">
        <v>12273044</v>
      </c>
      <c r="E62" s="72">
        <v>12273044</v>
      </c>
      <c r="F62" s="73">
        <f>D62-E62</f>
        <v>0</v>
      </c>
      <c r="G62" s="71">
        <v>30581538</v>
      </c>
      <c r="H62" s="72">
        <v>30581538</v>
      </c>
      <c r="I62" s="73">
        <f>G62-H62</f>
        <v>0</v>
      </c>
      <c r="J62" s="51">
        <v>2500108</v>
      </c>
      <c r="K62" s="52">
        <v>2500108</v>
      </c>
      <c r="L62" s="54">
        <f>J62-K62</f>
        <v>0</v>
      </c>
      <c r="M62" s="51">
        <v>35081538</v>
      </c>
      <c r="N62" s="52">
        <v>35081538</v>
      </c>
      <c r="O62" s="43">
        <f>M62-N62</f>
        <v>0</v>
      </c>
      <c r="P62" s="66">
        <v>-5272936</v>
      </c>
      <c r="Q62" s="84" t="s">
        <v>54</v>
      </c>
      <c r="R62" s="38">
        <f>S62+T62</f>
        <v>29941164</v>
      </c>
      <c r="S62" s="50">
        <f>'priloha-nezpůsobilé výdaje'!R11</f>
        <v>29941164</v>
      </c>
      <c r="T62" s="50">
        <f>'priloha-nezpůsobilé výdaje'!S11</f>
        <v>0</v>
      </c>
      <c r="U62" s="96">
        <f>V62+W62</f>
        <v>17341164</v>
      </c>
      <c r="V62" s="96">
        <f>'priloha-nezpůsobilé výdaje'!U11</f>
        <v>17341164</v>
      </c>
      <c r="W62" s="96">
        <f>'priloha-nezpůsobilé výdaje'!V11</f>
        <v>0</v>
      </c>
      <c r="X62" s="96">
        <f>Y62+Z62</f>
        <v>12495925</v>
      </c>
      <c r="Y62" s="96">
        <f>'priloha-nezpůsobilé výdaje'!X11</f>
        <v>12495925</v>
      </c>
      <c r="Z62" s="96">
        <f>'priloha-nezpůsobilé výdaje'!Y11</f>
        <v>0</v>
      </c>
      <c r="AC62" s="96">
        <f>AD62+AE62</f>
        <v>0</v>
      </c>
      <c r="AD62" s="96">
        <v>0</v>
      </c>
      <c r="AE62" s="96">
        <f>'priloha-nezpůsobilé výdaje'!AB11</f>
        <v>0</v>
      </c>
      <c r="AF62" s="96">
        <f>AG62+AH62</f>
        <v>-12495925</v>
      </c>
      <c r="AG62" s="96">
        <f>AD62-Y62</f>
        <v>-12495925</v>
      </c>
      <c r="AH62" s="96">
        <f>AE62-Z62</f>
        <v>0</v>
      </c>
    </row>
    <row r="63" spans="1:34" ht="12.75" customHeight="1">
      <c r="A63" s="109"/>
      <c r="B63" s="9" t="s">
        <v>27</v>
      </c>
      <c r="C63" s="94"/>
      <c r="D63" s="42">
        <f aca="true" t="shared" si="40" ref="D63:O63">SUM(D62:D62)</f>
        <v>12273044</v>
      </c>
      <c r="E63" s="46">
        <f t="shared" si="40"/>
        <v>12273044</v>
      </c>
      <c r="F63" s="47">
        <f t="shared" si="40"/>
        <v>0</v>
      </c>
      <c r="G63" s="42">
        <f t="shared" si="40"/>
        <v>30581538</v>
      </c>
      <c r="H63" s="46">
        <f t="shared" si="40"/>
        <v>30581538</v>
      </c>
      <c r="I63" s="48">
        <f t="shared" si="40"/>
        <v>0</v>
      </c>
      <c r="J63" s="42">
        <f t="shared" si="40"/>
        <v>2500108</v>
      </c>
      <c r="K63" s="46">
        <f t="shared" si="40"/>
        <v>2500108</v>
      </c>
      <c r="L63" s="47">
        <f t="shared" si="40"/>
        <v>0</v>
      </c>
      <c r="M63" s="42">
        <f t="shared" si="40"/>
        <v>35081538</v>
      </c>
      <c r="N63" s="46">
        <f t="shared" si="40"/>
        <v>35081538</v>
      </c>
      <c r="O63" s="46">
        <f t="shared" si="40"/>
        <v>0</v>
      </c>
      <c r="P63" s="97"/>
      <c r="Q63" s="2"/>
      <c r="R63" s="42">
        <f aca="true" t="shared" si="41" ref="R63:W63">SUM(R62:R62)</f>
        <v>29941164</v>
      </c>
      <c r="S63" s="46">
        <f t="shared" si="41"/>
        <v>29941164</v>
      </c>
      <c r="T63" s="46">
        <f t="shared" si="41"/>
        <v>0</v>
      </c>
      <c r="U63" s="46">
        <f t="shared" si="41"/>
        <v>17341164</v>
      </c>
      <c r="V63" s="46">
        <f t="shared" si="41"/>
        <v>17341164</v>
      </c>
      <c r="W63" s="46">
        <f t="shared" si="41"/>
        <v>0</v>
      </c>
      <c r="X63" s="46">
        <f>SUM(X62:X62)</f>
        <v>12495925</v>
      </c>
      <c r="Y63" s="46">
        <f>SUM(Y62:Y62)</f>
        <v>12495925</v>
      </c>
      <c r="Z63" s="46">
        <f>SUM(Z62:Z62)</f>
        <v>0</v>
      </c>
      <c r="AC63" s="46">
        <f aca="true" t="shared" si="42" ref="AC63:AH63">SUM(AC62:AC62)</f>
        <v>0</v>
      </c>
      <c r="AD63" s="46">
        <f t="shared" si="42"/>
        <v>0</v>
      </c>
      <c r="AE63" s="46">
        <f t="shared" si="42"/>
        <v>0</v>
      </c>
      <c r="AF63" s="46">
        <f t="shared" si="42"/>
        <v>-12495925</v>
      </c>
      <c r="AG63" s="46">
        <f t="shared" si="42"/>
        <v>-12495925</v>
      </c>
      <c r="AH63" s="46">
        <f t="shared" si="42"/>
        <v>0</v>
      </c>
    </row>
    <row r="64" spans="1:34" ht="15">
      <c r="A64" s="107"/>
      <c r="B64" s="102"/>
      <c r="C64" s="103"/>
      <c r="D64" s="71"/>
      <c r="E64" s="72"/>
      <c r="F64" s="73"/>
      <c r="G64" s="71"/>
      <c r="H64" s="72"/>
      <c r="I64" s="73"/>
      <c r="J64" s="44"/>
      <c r="K64" s="43"/>
      <c r="L64" s="45"/>
      <c r="M64" s="44"/>
      <c r="N64" s="43"/>
      <c r="O64" s="43"/>
      <c r="P64" s="97"/>
      <c r="Q64" s="2"/>
      <c r="R64" s="44"/>
      <c r="S64" s="43"/>
      <c r="T64" s="43"/>
      <c r="U64" s="104"/>
      <c r="V64" s="104"/>
      <c r="W64" s="104"/>
      <c r="X64" s="104"/>
      <c r="Y64" s="104"/>
      <c r="Z64" s="104"/>
      <c r="AC64" s="104"/>
      <c r="AD64" s="104"/>
      <c r="AE64" s="104"/>
      <c r="AF64" s="104"/>
      <c r="AG64" s="104"/>
      <c r="AH64" s="104"/>
    </row>
    <row r="65" spans="1:34" ht="15">
      <c r="A65" s="111"/>
      <c r="B65" s="78" t="s">
        <v>26</v>
      </c>
      <c r="C65" s="95"/>
      <c r="D65" s="79">
        <f aca="true" t="shared" si="43" ref="D65:O65">SUM(D60:D62)</f>
        <v>81591106.03</v>
      </c>
      <c r="E65" s="80">
        <f t="shared" si="43"/>
        <v>77224576</v>
      </c>
      <c r="F65" s="81">
        <f t="shared" si="43"/>
        <v>4366530.03</v>
      </c>
      <c r="G65" s="79">
        <f t="shared" si="43"/>
        <v>71364527.03</v>
      </c>
      <c r="H65" s="80">
        <f t="shared" si="43"/>
        <v>63482329</v>
      </c>
      <c r="I65" s="81">
        <f t="shared" si="43"/>
        <v>7882198.029999999</v>
      </c>
      <c r="J65" s="79">
        <f t="shared" si="43"/>
        <v>44459885.519999996</v>
      </c>
      <c r="K65" s="80">
        <f t="shared" si="43"/>
        <v>42932149.489999995</v>
      </c>
      <c r="L65" s="81">
        <f t="shared" si="43"/>
        <v>1527736.03</v>
      </c>
      <c r="M65" s="79">
        <f t="shared" si="43"/>
        <v>107990933.94</v>
      </c>
      <c r="N65" s="80">
        <f t="shared" si="43"/>
        <v>97580681.91</v>
      </c>
      <c r="O65" s="83">
        <f t="shared" si="43"/>
        <v>10410252.030000001</v>
      </c>
      <c r="P65" s="2"/>
      <c r="Q65" s="2"/>
      <c r="R65" s="79">
        <f aca="true" t="shared" si="44" ref="R65:W65">SUM(R60:R62)</f>
        <v>123353433.94</v>
      </c>
      <c r="S65" s="80">
        <f t="shared" si="44"/>
        <v>112943181.91000001</v>
      </c>
      <c r="T65" s="83">
        <f t="shared" si="44"/>
        <v>10410252.030000001</v>
      </c>
      <c r="U65" s="83">
        <f t="shared" si="44"/>
        <v>123353433.94</v>
      </c>
      <c r="V65" s="83">
        <f t="shared" si="44"/>
        <v>116792820.91</v>
      </c>
      <c r="W65" s="83">
        <f t="shared" si="44"/>
        <v>6560613.029999999</v>
      </c>
      <c r="X65" s="83">
        <f>SUM(X60:X62)</f>
        <v>106301053.94</v>
      </c>
      <c r="Y65" s="83">
        <f>SUM(Y60:Y62)</f>
        <v>99912664.09</v>
      </c>
      <c r="Z65" s="83">
        <f>SUM(Z60:Z62)</f>
        <v>6388389.85</v>
      </c>
      <c r="AC65" s="83">
        <f aca="true" t="shared" si="45" ref="AC65:AH65">SUM(AC60:AC62)</f>
        <v>17052380</v>
      </c>
      <c r="AD65" s="83">
        <f t="shared" si="45"/>
        <v>17052380</v>
      </c>
      <c r="AE65" s="83">
        <f t="shared" si="45"/>
        <v>0</v>
      </c>
      <c r="AF65" s="83">
        <f t="shared" si="45"/>
        <v>-81731977.94</v>
      </c>
      <c r="AG65" s="83">
        <f t="shared" si="45"/>
        <v>-77843949.09</v>
      </c>
      <c r="AH65" s="83">
        <f t="shared" si="45"/>
        <v>-3888028.85</v>
      </c>
    </row>
    <row r="66" spans="2:19" ht="15">
      <c r="B66" s="1"/>
      <c r="C66" s="1"/>
      <c r="F66" s="67" t="s">
        <v>42</v>
      </c>
      <c r="G66" s="77">
        <f>D65+G65</f>
        <v>152955633.06</v>
      </c>
      <c r="H66" s="77" t="e">
        <f>#REF!-G66</f>
        <v>#REF!</v>
      </c>
      <c r="L66" t="s">
        <v>42</v>
      </c>
      <c r="M66" s="6"/>
      <c r="N66" s="6"/>
      <c r="R66" s="6"/>
      <c r="S66" s="6"/>
    </row>
    <row r="67" spans="6:18" ht="15">
      <c r="F67" s="67" t="s">
        <v>43</v>
      </c>
      <c r="G67" s="77">
        <f>D65+G65+K65</f>
        <v>195887782.55</v>
      </c>
      <c r="L67" t="s">
        <v>43</v>
      </c>
      <c r="M67" s="6"/>
      <c r="R67" s="6"/>
    </row>
    <row r="68" spans="7:18" ht="15">
      <c r="G68" s="77" t="e">
        <f>G67-#REF!</f>
        <v>#REF!</v>
      </c>
      <c r="M68" s="6"/>
      <c r="R68" s="6"/>
    </row>
    <row r="69" spans="7:19" ht="15">
      <c r="G69" s="77" t="e">
        <f>D54-#REF!+#REF!-#REF!+D37-#REF!+D36-#REF!+D35-#REF!+D34-#REF!+#REF!-#REF!+D13-#REF!+#REF!-#REF!</f>
        <v>#REF!</v>
      </c>
      <c r="H69" s="77" t="e">
        <f>G68-G69</f>
        <v>#REF!</v>
      </c>
      <c r="M69" s="6"/>
      <c r="N69" s="6"/>
      <c r="R69" s="6"/>
      <c r="S69" s="6"/>
    </row>
  </sheetData>
  <sheetProtection/>
  <mergeCells count="16">
    <mergeCell ref="AF2:AH2"/>
    <mergeCell ref="D3:F3"/>
    <mergeCell ref="G3:I3"/>
    <mergeCell ref="J3:L3"/>
    <mergeCell ref="M3:O3"/>
    <mergeCell ref="R3:T3"/>
    <mergeCell ref="U3:W3"/>
    <mergeCell ref="X3:Z3"/>
    <mergeCell ref="AC3:AE3"/>
    <mergeCell ref="AF3:AH3"/>
    <mergeCell ref="D2:I2"/>
    <mergeCell ref="J2:O2"/>
    <mergeCell ref="R2:T2"/>
    <mergeCell ref="U2:W2"/>
    <mergeCell ref="X2:Z2"/>
    <mergeCell ref="AC2:AE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2010-08-17T09:34:46Z</cp:lastPrinted>
  <dcterms:created xsi:type="dcterms:W3CDTF">2006-10-17T13:37:20Z</dcterms:created>
  <dcterms:modified xsi:type="dcterms:W3CDTF">2011-11-29T08:14:17Z</dcterms:modified>
  <cp:category/>
  <cp:version/>
  <cp:contentType/>
  <cp:contentStatus/>
</cp:coreProperties>
</file>