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5480" windowHeight="11640"/>
  </bookViews>
  <sheets>
    <sheet name="schválený rozpočet" sheetId="1" r:id="rId1"/>
  </sheets>
  <definedNames>
    <definedName name="_xlnm.Print_Area" localSheetId="0">'schválený rozpočet'!$A$1:$R$172</definedName>
  </definedNames>
  <calcPr calcId="125725"/>
</workbook>
</file>

<file path=xl/calcChain.xml><?xml version="1.0" encoding="utf-8"?>
<calcChain xmlns="http://schemas.openxmlformats.org/spreadsheetml/2006/main">
  <c r="Z171" i="1"/>
  <c r="Z166"/>
  <c r="Z167"/>
  <c r="Z163"/>
  <c r="AA170"/>
  <c r="Z170"/>
  <c r="Z168"/>
  <c r="Z165"/>
  <c r="AA152"/>
  <c r="AA151"/>
  <c r="AA150"/>
  <c r="AA140"/>
  <c r="AA139"/>
  <c r="AA138"/>
  <c r="AA169"/>
  <c r="AA137"/>
  <c r="AA126"/>
  <c r="AA116"/>
  <c r="AA115"/>
  <c r="AA114"/>
  <c r="AA109"/>
  <c r="AA108"/>
  <c r="AA107"/>
  <c r="AA106"/>
  <c r="AA97"/>
  <c r="AA96"/>
  <c r="AA95"/>
  <c r="AA94"/>
  <c r="AA164"/>
  <c r="AA93"/>
  <c r="AA82"/>
  <c r="AA81"/>
  <c r="AA80"/>
  <c r="AA56"/>
  <c r="AA79"/>
  <c r="AA77"/>
  <c r="AA55"/>
  <c r="AA54"/>
  <c r="AA53"/>
  <c r="AA158"/>
  <c r="G31"/>
  <c r="X170"/>
  <c r="X168"/>
  <c r="X167"/>
  <c r="X166"/>
  <c r="X165"/>
  <c r="X171"/>
  <c r="X163"/>
  <c r="X158"/>
  <c r="G126"/>
  <c r="Y114"/>
  <c r="Y170"/>
  <c r="Y152"/>
  <c r="V171"/>
  <c r="W170"/>
  <c r="V158"/>
  <c r="W155"/>
  <c r="W152"/>
  <c r="F158"/>
  <c r="R158"/>
  <c r="H33"/>
  <c r="H31"/>
  <c r="G11"/>
  <c r="R167"/>
  <c r="R163"/>
  <c r="T158"/>
  <c r="U155"/>
  <c r="U152"/>
  <c r="U170"/>
  <c r="T171"/>
  <c r="R164"/>
  <c r="R168"/>
  <c r="R166"/>
  <c r="S152"/>
  <c r="S106"/>
  <c r="U106"/>
  <c r="W106"/>
  <c r="Y106"/>
  <c r="S94"/>
  <c r="U94"/>
  <c r="P158"/>
  <c r="S170"/>
  <c r="R170"/>
  <c r="R165"/>
  <c r="R171"/>
  <c r="S155"/>
  <c r="Q170"/>
  <c r="P170"/>
  <c r="P169"/>
  <c r="P168"/>
  <c r="P167"/>
  <c r="P165"/>
  <c r="Q164"/>
  <c r="P164"/>
  <c r="P163"/>
  <c r="Q155"/>
  <c r="N169"/>
  <c r="N163"/>
  <c r="N158"/>
  <c r="N170"/>
  <c r="N168"/>
  <c r="N167"/>
  <c r="N165"/>
  <c r="N164"/>
  <c r="N171"/>
  <c r="O164"/>
  <c r="O93"/>
  <c r="Q93"/>
  <c r="O96"/>
  <c r="Q96"/>
  <c r="S96"/>
  <c r="U96"/>
  <c r="W96"/>
  <c r="Y96"/>
  <c r="O80"/>
  <c r="Q80"/>
  <c r="S80"/>
  <c r="U80"/>
  <c r="W80"/>
  <c r="Y80"/>
  <c r="O170"/>
  <c r="O155"/>
  <c r="L170"/>
  <c r="L168"/>
  <c r="L167"/>
  <c r="L163"/>
  <c r="L171"/>
  <c r="L158"/>
  <c r="M170"/>
  <c r="M155"/>
  <c r="J169"/>
  <c r="J168"/>
  <c r="J167"/>
  <c r="J166"/>
  <c r="J163"/>
  <c r="J158"/>
  <c r="K151"/>
  <c r="M151"/>
  <c r="O151"/>
  <c r="Q151"/>
  <c r="S151"/>
  <c r="U151"/>
  <c r="W151"/>
  <c r="Y151"/>
  <c r="K107"/>
  <c r="M107"/>
  <c r="O107"/>
  <c r="Q107"/>
  <c r="S107"/>
  <c r="U107"/>
  <c r="W107"/>
  <c r="Y107"/>
  <c r="K95"/>
  <c r="M95"/>
  <c r="I138"/>
  <c r="K138"/>
  <c r="G138"/>
  <c r="I137"/>
  <c r="K137"/>
  <c r="G137"/>
  <c r="K170"/>
  <c r="K155"/>
  <c r="I170"/>
  <c r="H170"/>
  <c r="I155"/>
  <c r="G157"/>
  <c r="G155"/>
  <c r="H150"/>
  <c r="H166"/>
  <c r="G150"/>
  <c r="G141"/>
  <c r="G98"/>
  <c r="H140"/>
  <c r="H165"/>
  <c r="H139"/>
  <c r="G140"/>
  <c r="I140"/>
  <c r="G139"/>
  <c r="I139"/>
  <c r="H126"/>
  <c r="G167"/>
  <c r="G115"/>
  <c r="I115"/>
  <c r="H108"/>
  <c r="H97"/>
  <c r="G97"/>
  <c r="G82"/>
  <c r="H81"/>
  <c r="H79"/>
  <c r="H167"/>
  <c r="H77"/>
  <c r="G81"/>
  <c r="G79"/>
  <c r="I79"/>
  <c r="G77"/>
  <c r="G56"/>
  <c r="H55"/>
  <c r="H54"/>
  <c r="H53"/>
  <c r="H158"/>
  <c r="G55"/>
  <c r="G54"/>
  <c r="I54"/>
  <c r="G53"/>
  <c r="G38"/>
  <c r="G33"/>
  <c r="G170"/>
  <c r="I53"/>
  <c r="G116"/>
  <c r="I150"/>
  <c r="K150"/>
  <c r="I108"/>
  <c r="K108"/>
  <c r="J171"/>
  <c r="G166"/>
  <c r="G127"/>
  <c r="I141"/>
  <c r="I55"/>
  <c r="K55"/>
  <c r="M55"/>
  <c r="O55"/>
  <c r="Q55"/>
  <c r="S55"/>
  <c r="U55"/>
  <c r="W55"/>
  <c r="Y55"/>
  <c r="I97"/>
  <c r="I166"/>
  <c r="H163"/>
  <c r="H171"/>
  <c r="I81"/>
  <c r="K81"/>
  <c r="I126"/>
  <c r="K126"/>
  <c r="K97"/>
  <c r="I168"/>
  <c r="I82"/>
  <c r="H168"/>
  <c r="K53"/>
  <c r="M53"/>
  <c r="G163"/>
  <c r="G171"/>
  <c r="I77"/>
  <c r="K77"/>
  <c r="I116"/>
  <c r="K82"/>
  <c r="M97"/>
  <c r="M126"/>
  <c r="O126"/>
  <c r="K116"/>
  <c r="M116"/>
  <c r="O97"/>
  <c r="Q97"/>
  <c r="S97"/>
  <c r="U97"/>
  <c r="W97"/>
  <c r="Y97"/>
  <c r="M137"/>
  <c r="P171"/>
  <c r="O137"/>
  <c r="Q137"/>
  <c r="S137"/>
  <c r="U137"/>
  <c r="W137"/>
  <c r="Y137"/>
  <c r="K79"/>
  <c r="I56"/>
  <c r="M77"/>
  <c r="I98"/>
  <c r="S164"/>
  <c r="O77"/>
  <c r="M79"/>
  <c r="Q77"/>
  <c r="O79"/>
  <c r="Q79"/>
  <c r="S77"/>
  <c r="U77"/>
  <c r="S79"/>
  <c r="U79"/>
  <c r="W77"/>
  <c r="Y77"/>
  <c r="W79"/>
  <c r="Y79"/>
  <c r="Q126"/>
  <c r="O116"/>
  <c r="O53"/>
  <c r="K168"/>
  <c r="M108"/>
  <c r="K98"/>
  <c r="I109"/>
  <c r="K115"/>
  <c r="I127"/>
  <c r="K140"/>
  <c r="I165"/>
  <c r="O95"/>
  <c r="M82"/>
  <c r="U164"/>
  <c r="W94"/>
  <c r="K56"/>
  <c r="M81"/>
  <c r="K166"/>
  <c r="K141"/>
  <c r="M150"/>
  <c r="I158"/>
  <c r="I38"/>
  <c r="I167"/>
  <c r="K54"/>
  <c r="K139"/>
  <c r="I163"/>
  <c r="I171"/>
  <c r="K169"/>
  <c r="M138"/>
  <c r="S93"/>
  <c r="G158"/>
  <c r="G109"/>
  <c r="Q95"/>
  <c r="O82"/>
  <c r="M140"/>
  <c r="K165"/>
  <c r="K127"/>
  <c r="K109"/>
  <c r="M115"/>
  <c r="Q116"/>
  <c r="S126"/>
  <c r="M169"/>
  <c r="O138"/>
  <c r="K167"/>
  <c r="M54"/>
  <c r="K38"/>
  <c r="K158"/>
  <c r="O150"/>
  <c r="M141"/>
  <c r="M166"/>
  <c r="U93"/>
  <c r="M139"/>
  <c r="K163"/>
  <c r="K171"/>
  <c r="M56"/>
  <c r="O81"/>
  <c r="Y94"/>
  <c r="Y164"/>
  <c r="W164"/>
  <c r="M98"/>
  <c r="O108"/>
  <c r="M168"/>
  <c r="Q53"/>
  <c r="O98"/>
  <c r="O168"/>
  <c r="Q108"/>
  <c r="Q81"/>
  <c r="O56"/>
  <c r="W93"/>
  <c r="O166"/>
  <c r="Q150"/>
  <c r="O141"/>
  <c r="M109"/>
  <c r="O115"/>
  <c r="O140"/>
  <c r="M165"/>
  <c r="M127"/>
  <c r="S95"/>
  <c r="Q82"/>
  <c r="S53"/>
  <c r="O139"/>
  <c r="M163"/>
  <c r="M171"/>
  <c r="O54"/>
  <c r="M167"/>
  <c r="M158"/>
  <c r="M38"/>
  <c r="Q138"/>
  <c r="O169"/>
  <c r="U126"/>
  <c r="S116"/>
  <c r="W126"/>
  <c r="U116"/>
  <c r="Q169"/>
  <c r="S138"/>
  <c r="Q54"/>
  <c r="O167"/>
  <c r="O158"/>
  <c r="O38"/>
  <c r="Q139"/>
  <c r="O163"/>
  <c r="Q140"/>
  <c r="O165"/>
  <c r="O127"/>
  <c r="Q166"/>
  <c r="Q141"/>
  <c r="S150"/>
  <c r="Y93"/>
  <c r="Q168"/>
  <c r="Q98"/>
  <c r="S108"/>
  <c r="U53"/>
  <c r="U95"/>
  <c r="S82"/>
  <c r="O109"/>
  <c r="Q115"/>
  <c r="S81"/>
  <c r="Q56"/>
  <c r="U81"/>
  <c r="S56"/>
  <c r="W95"/>
  <c r="U82"/>
  <c r="S98"/>
  <c r="U108"/>
  <c r="S168"/>
  <c r="S115"/>
  <c r="Q109"/>
  <c r="S141"/>
  <c r="U150"/>
  <c r="S166"/>
  <c r="U138"/>
  <c r="S169"/>
  <c r="W116"/>
  <c r="Y126"/>
  <c r="O171"/>
  <c r="W53"/>
  <c r="S140"/>
  <c r="Q165"/>
  <c r="Q127"/>
  <c r="Q163"/>
  <c r="Q171"/>
  <c r="S139"/>
  <c r="S54"/>
  <c r="Q167"/>
  <c r="Q158"/>
  <c r="Q38"/>
  <c r="Y53"/>
  <c r="Y116"/>
  <c r="U139"/>
  <c r="S163"/>
  <c r="S165"/>
  <c r="S127"/>
  <c r="U140"/>
  <c r="U169"/>
  <c r="W138"/>
  <c r="W150"/>
  <c r="U166"/>
  <c r="U141"/>
  <c r="Y95"/>
  <c r="Y82"/>
  <c r="W82"/>
  <c r="W81"/>
  <c r="U56"/>
  <c r="U54"/>
  <c r="S167"/>
  <c r="S38"/>
  <c r="S158"/>
  <c r="S109"/>
  <c r="U115"/>
  <c r="W108"/>
  <c r="U168"/>
  <c r="U98"/>
  <c r="U109"/>
  <c r="W115"/>
  <c r="Y150"/>
  <c r="W166"/>
  <c r="W141"/>
  <c r="S171"/>
  <c r="W98"/>
  <c r="Y108"/>
  <c r="W168"/>
  <c r="W54"/>
  <c r="U167"/>
  <c r="U38"/>
  <c r="U158"/>
  <c r="Y81"/>
  <c r="Y56"/>
  <c r="W56"/>
  <c r="Y138"/>
  <c r="Y169"/>
  <c r="W169"/>
  <c r="W140"/>
  <c r="U165"/>
  <c r="U127"/>
  <c r="U163"/>
  <c r="U171"/>
  <c r="W139"/>
  <c r="Y139"/>
  <c r="W163"/>
  <c r="W171"/>
  <c r="W165"/>
  <c r="Y140"/>
  <c r="W127"/>
  <c r="Y141"/>
  <c r="Y166"/>
  <c r="Y54"/>
  <c r="W167"/>
  <c r="W38"/>
  <c r="W158"/>
  <c r="Y168"/>
  <c r="Y98"/>
  <c r="Y115"/>
  <c r="Y109"/>
  <c r="W109"/>
  <c r="Y167"/>
  <c r="Y158"/>
  <c r="Y38"/>
  <c r="Y163"/>
  <c r="Y171"/>
  <c r="Y165"/>
  <c r="Y127"/>
  <c r="AA38"/>
  <c r="AA168"/>
  <c r="AA167"/>
  <c r="AA163"/>
  <c r="AA166"/>
  <c r="AA165"/>
  <c r="AA98"/>
  <c r="AA141"/>
  <c r="AA127"/>
  <c r="AA171"/>
</calcChain>
</file>

<file path=xl/sharedStrings.xml><?xml version="1.0" encoding="utf-8"?>
<sst xmlns="http://schemas.openxmlformats.org/spreadsheetml/2006/main" count="301" uniqueCount="232">
  <si>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</si>
  <si>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</si>
  <si>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</si>
  <si>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</si>
  <si>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</si>
  <si>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</si>
  <si>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</si>
  <si>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</si>
  <si>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</si>
  <si>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</si>
  <si>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</si>
  <si>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</si>
  <si>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</si>
  <si>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</si>
  <si>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</si>
  <si>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</si>
  <si>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</si>
  <si>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</si>
  <si>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</si>
  <si>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</si>
  <si>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</si>
  <si>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</si>
  <si>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</si>
  <si>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</si>
  <si>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  <charset val="238"/>
      </rPr>
      <t xml:space="preserve">                                            2. </t>
    </r>
    <r>
      <rPr>
        <b/>
        <i/>
        <sz val="10"/>
        <rFont val="Arial"/>
        <family val="2"/>
        <charset val="238"/>
      </rPr>
      <t>změna rozpočtu KHK</t>
    </r>
  </si>
  <si>
    <t>Úprava</t>
  </si>
  <si>
    <t>UR</t>
  </si>
  <si>
    <r>
      <t xml:space="preserve">Počáteční stav </t>
    </r>
    <r>
      <rPr>
        <sz val="10"/>
        <rFont val="Arial"/>
        <family val="2"/>
        <charset val="238"/>
      </rPr>
      <t>/ze schváleného rozpočtu/</t>
    </r>
    <r>
      <rPr>
        <b/>
        <sz val="10"/>
        <rFont val="Arial"/>
        <family val="2"/>
        <charset val="238"/>
      </rPr>
      <t>2011</t>
    </r>
    <r>
      <rPr>
        <sz val="10"/>
        <rFont val="Arial"/>
        <family val="2"/>
        <charset val="238"/>
      </rPr>
      <t xml:space="preserve"> Zastupitelstvo 2.12.2010</t>
    </r>
    <r>
      <rPr>
        <b/>
        <sz val="10"/>
        <rFont val="Arial"/>
        <family val="2"/>
        <charset val="238"/>
      </rPr>
      <t xml:space="preserve">
</t>
    </r>
  </si>
  <si>
    <t>navýšení - Zastupitelstvo ze dne 27. 1. 2011</t>
  </si>
  <si>
    <t>Zastupitelstvo 2.12.2010</t>
  </si>
  <si>
    <t>kapitálové výdaje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</si>
  <si>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</si>
  <si>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</si>
  <si>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</si>
  <si>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</si>
  <si>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</si>
  <si>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</si>
  <si>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</si>
  <si>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</si>
  <si>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</si>
  <si>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</si>
  <si>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</si>
  <si>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</si>
  <si>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</si>
  <si>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</si>
  <si>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</si>
  <si>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</si>
  <si>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</si>
  <si>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</si>
  <si>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</si>
  <si>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</si>
  <si>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</si>
  <si>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</si>
  <si>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</si>
  <si>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</si>
  <si>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</si>
  <si>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</si>
  <si>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</si>
  <si>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</si>
  <si>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</si>
  <si>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</si>
  <si>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</si>
  <si>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</si>
  <si>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</si>
  <si>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</si>
  <si>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</si>
  <si>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</si>
  <si>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</si>
  <si>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</si>
  <si>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</si>
  <si>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</si>
  <si>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</si>
  <si>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</si>
  <si>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</si>
  <si>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</si>
  <si>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</si>
  <si>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</si>
  <si>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</si>
  <si>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</si>
  <si>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</si>
  <si>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</si>
  <si>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</si>
  <si>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</si>
  <si>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</si>
  <si>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</si>
  <si>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</si>
  <si>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</si>
  <si>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</si>
  <si>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</si>
  <si>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</si>
  <si>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</si>
  <si>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</si>
  <si>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</si>
  <si>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</si>
  <si>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</si>
  <si>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</si>
  <si>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</si>
  <si>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</si>
  <si>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</si>
  <si>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</si>
  <si>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</si>
  <si>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</si>
  <si>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</si>
  <si>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</si>
  <si>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</si>
  <si>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</si>
  <si>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</si>
  <si>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</si>
  <si>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</si>
  <si>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</si>
  <si>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</si>
  <si>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</si>
  <si>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dne 19.1.11 Zastupitelstva konaného dne 27.1.11  </t>
    </r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</si>
  <si>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</si>
  <si>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  <charset val="238"/>
      </rPr>
      <t xml:space="preserve">1. </t>
    </r>
    <r>
      <rPr>
        <b/>
        <i/>
        <sz val="10"/>
        <rFont val="Arial"/>
        <family val="2"/>
        <charset val="238"/>
      </rPr>
      <t>změna rozpočtu KHK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</si>
  <si>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</si>
  <si>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</si>
  <si>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</si>
  <si>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</si>
  <si>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</si>
  <si>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</si>
  <si>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</si>
  <si>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</si>
  <si>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</si>
  <si>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</si>
  <si>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</si>
  <si>
    <t>zvýšení ze zapojení volných disponibil. zdrojů z výsl. hosp. - 1.zm. rozp.</t>
  </si>
  <si>
    <t>VIII. zvýšení ze zapojení volných disponibilních zdrojů z výsledku hospodaření z roku 2010</t>
  </si>
  <si>
    <t>IX. zapojení volných disponibilních zdrojů z výsledku hospodaření z roku 2010</t>
  </si>
  <si>
    <t>ZD/11/401</t>
  </si>
  <si>
    <t>Čtecí zařízení k přenosu dat v rámci informační sítě</t>
  </si>
  <si>
    <t>ZD/11/402</t>
  </si>
  <si>
    <t>Posílení náhradního zdroje el. energie</t>
  </si>
  <si>
    <t>ZD/11/403</t>
  </si>
  <si>
    <t>ZD/11/404</t>
  </si>
  <si>
    <t>Stavební příprava pro zřízení iktového centra</t>
  </si>
  <si>
    <t>Zateplení objektů nemocnice - I. etapa pav. interní</t>
  </si>
  <si>
    <t>ZD/11/405</t>
  </si>
  <si>
    <t>ZD/11/406</t>
  </si>
  <si>
    <t>ZD/11/407</t>
  </si>
  <si>
    <t>Přeshraniční spolupráce zdr. záchr. sl. KHK a Jel. Góry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</si>
  <si>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pro usnesení Rady konané dne 13.4.2011 Zastupitelstva konaného dne 5.5.2011</t>
    </r>
  </si>
  <si>
    <t>ZD/11/408</t>
  </si>
  <si>
    <t>Oprava krytiny na pavilonu DIGP</t>
  </si>
  <si>
    <t>ZD/11/409</t>
  </si>
  <si>
    <t>Oprava rozvodů plynu na operačním sále gynekologie</t>
  </si>
  <si>
    <t>ZD/11/410</t>
  </si>
  <si>
    <t>Přípojka objektu TRN na plyn. kotelnu nem. Nový Bydžov</t>
  </si>
  <si>
    <t>ZD/11/411</t>
  </si>
  <si>
    <t>Rekonstrukce JIP interního oddělení</t>
  </si>
  <si>
    <t>X. snížení nerozděleného limitu pol. 6901 a zapojení do akcí (viz. důvodová zpráva)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</si>
  <si>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dne 25.5.2011 Zastupitelstva konaného dne 16.6.2011   </t>
    </r>
  </si>
  <si>
    <t>Rekonstrukce rozvodů plynu na operačním sále gynekologie</t>
  </si>
  <si>
    <t>ZD/11/412</t>
  </si>
  <si>
    <t>Oprava krytiny chirurgického pavilonu</t>
  </si>
  <si>
    <t>ZD/11/413</t>
  </si>
  <si>
    <t>Stavební úpravy v interním pavilonu, zříz. odd. násl. lůžk. péče</t>
  </si>
  <si>
    <t>kapitálové výdaje - stroje, přístroje, zařízení</t>
  </si>
  <si>
    <t>XI. snížení nerozděleného limitu pol. 6901 a zapojení do akcí (viz. důvodová zpráva)</t>
  </si>
  <si>
    <t>snížení - převod do kapitoly 15</t>
  </si>
  <si>
    <t>zapojení z HV</t>
  </si>
  <si>
    <t>XII. snížení prostředků kap. 50 odvětví zdravotnictví - převod prostředků do kap. 15</t>
  </si>
  <si>
    <t>XIII. zvýšení - zapojení HV</t>
  </si>
  <si>
    <r>
      <t>změna dle usnesení Rady KHK a Zastupitelstva KHK č.                                            3</t>
    </r>
    <r>
      <rPr>
        <b/>
        <sz val="10"/>
        <rFont val="Arial"/>
        <family val="2"/>
        <charset val="238"/>
      </rPr>
      <t>. změna rozpočtu KHK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</si>
  <si>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dne 17.8.2011   </t>
    </r>
  </si>
  <si>
    <t>ZD/11/415</t>
  </si>
  <si>
    <t>ZD/11/414</t>
  </si>
  <si>
    <t>Pořízení 4 ks malých sanitních vozidel pro systém RV</t>
  </si>
  <si>
    <t>Schválil: RNDr. Jan Vachata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</si>
  <si>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dne 31.8.2011 Zastupitelstva konaného dne 8.9.2011   </t>
    </r>
  </si>
  <si>
    <t>Oprava 2 výtahů a vchodových partií v Horní nemocnici</t>
  </si>
  <si>
    <t>ZD/11/416</t>
  </si>
  <si>
    <t>Pacientská signalizace JIP interního oddělení</t>
  </si>
  <si>
    <t>ZD/11/417</t>
  </si>
  <si>
    <t>Staveb. úpr. výkonového sálku urologie a vstupu do objektu NP</t>
  </si>
  <si>
    <t>ZD/11/418</t>
  </si>
  <si>
    <t>Oprava krytiny na hlavním objektu nemocnice Broumov</t>
  </si>
  <si>
    <t>ZD/11/419</t>
  </si>
  <si>
    <t>Opr. pláště, interier., soc.zař., vým.oken, vchod.dveří LDN Jar.</t>
  </si>
  <si>
    <t>ZD/11/420</t>
  </si>
  <si>
    <t>Fin. příspěvek na nákup ultrazvuk. přístroje pro diagnostiku</t>
  </si>
  <si>
    <t>ZD/11/421</t>
  </si>
  <si>
    <t>Fin. spoluúčast na "Odstr. hav. stavu bud. č.p.185 Karkulka"</t>
  </si>
  <si>
    <t>ZD/11/422</t>
  </si>
  <si>
    <t>Objem. stud. DO Král. s rozšíř.kap. pro děti vyž.okamž.pom.</t>
  </si>
  <si>
    <t>Léčebna dlouhodobě nemocných Hradec Králové</t>
  </si>
  <si>
    <t>ZD/11/423</t>
  </si>
  <si>
    <t>4 ks temperovacích vozíků</t>
  </si>
  <si>
    <t>IX. zvýšení nerozděleného limitu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</si>
  <si>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dne 26.9.2011   </t>
    </r>
  </si>
  <si>
    <t>ZD/11/424</t>
  </si>
  <si>
    <t>Nákup 2 ks serverů</t>
  </si>
  <si>
    <t>ZD/11/426</t>
  </si>
  <si>
    <t>Internetizace nemocnic</t>
  </si>
  <si>
    <t>ZD/11/425</t>
  </si>
  <si>
    <t>Rekonstr. a výměna krytiny objektu psychiatrie Nové Město</t>
  </si>
  <si>
    <t>Stavební úpravy č.p. 635 v areálu nemocnice Opočno</t>
  </si>
  <si>
    <t>navýšení - Zastupitelstvo ze dne 8. 9. 2011</t>
  </si>
  <si>
    <t>X. zvýšení - Zastupitelstvo ze dne 8. 9. 2011</t>
  </si>
  <si>
    <t>ZD/11/427</t>
  </si>
  <si>
    <t xml:space="preserve">Zdroj krytí         úvěr   (v Kč)        </t>
  </si>
  <si>
    <t>Zpracování PD rekonstrukce psychiatrie Nové Město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</si>
  <si>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dne 9.11.2011   </t>
    </r>
  </si>
  <si>
    <t>ZD/11/428</t>
  </si>
  <si>
    <t>Elektronické měření geometrie</t>
  </si>
  <si>
    <t>změna dle usnesení Rady KHK a Zastupitelstva KHK č. 4. změna rozpočtu KHK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</si>
  <si>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21.11.2011 Zastupitelstva konaného 1.12.2011   </t>
    </r>
  </si>
  <si>
    <t>ZD/11/447</t>
  </si>
  <si>
    <t>ZD/11/439</t>
  </si>
  <si>
    <t>Oprava kompresorové stanice - rozvod medicinálních plynů</t>
  </si>
  <si>
    <t>ZD/11/440</t>
  </si>
  <si>
    <t>Oprava krytin strav.prov., garaží a náhr. zdroje Nemocnice NB</t>
  </si>
  <si>
    <t>ZD/11/441</t>
  </si>
  <si>
    <t>Oprava kanalizace II. etapa</t>
  </si>
  <si>
    <t>ZD/11/442</t>
  </si>
  <si>
    <t>Oprava krytiny objektu biochemie a mikrobiologie</t>
  </si>
  <si>
    <t>ZD/11/436</t>
  </si>
  <si>
    <t>ZD/11/443</t>
  </si>
  <si>
    <t>Havárie provozu RTG nemocnice Broumov</t>
  </si>
  <si>
    <t>ZD/11/438</t>
  </si>
  <si>
    <t>Projektová dokumentace zdrojové stanice - rozvod med. plynů</t>
  </si>
  <si>
    <t>ZD/11/437</t>
  </si>
  <si>
    <t>ZD/11/444</t>
  </si>
  <si>
    <t>Dodávka a implem.sys.FaMa. Upgrade impl. SW podp. FaMa</t>
  </si>
  <si>
    <t>ZD/11/445</t>
  </si>
  <si>
    <t>Finanční spoluúčast na opravu pláště DO Svatý Petr</t>
  </si>
  <si>
    <t>ZD/11/446</t>
  </si>
  <si>
    <t>Finanční spoluúčast na nákupu a instalaci prefabrik. garáže</t>
  </si>
  <si>
    <t>XI. zapojení nerozděleného zůstatku - Zastupitelstvo 1. 12. 2011</t>
  </si>
  <si>
    <t>změna dle usnesení Rady KHK a Zastupitelstva KHK č. 5. změna rozpočtu KHK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</si>
  <si>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12.12.2011   </t>
    </r>
  </si>
  <si>
    <t>Kapitola 50 - Fond rozvoje a reprodukce Královéhradeckého kraje rok 2011 - sumář 5. zm. rozpočtu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</si>
</sst>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2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charset val="238"/>
    </font>
    <font>
      <b/>
      <i/>
      <sz val="10"/>
      <color indexed="48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2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1" applyAlignment="0">
      <alignment horizontal="left"/>
    </xf>
  </cellStyleXfs>
  <cellXfs count="259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/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0" xfId="0" applyFont="1"/>
    <xf numFmtId="0" fontId="12" fillId="0" borderId="3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6" xfId="0" applyFont="1" applyBorder="1" applyAlignment="1">
      <alignment horizontal="left"/>
    </xf>
    <xf numFmtId="164" fontId="10" fillId="0" borderId="0" xfId="0" applyNumberFormat="1" applyFont="1" applyAlignment="1">
      <alignment horizontal="left"/>
    </xf>
    <xf numFmtId="0" fontId="0" fillId="0" borderId="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4" fontId="7" fillId="0" borderId="9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4" fontId="7" fillId="0" borderId="19" xfId="0" applyNumberFormat="1" applyFont="1" applyBorder="1" applyAlignment="1">
      <alignment horizontal="left"/>
    </xf>
    <xf numFmtId="164" fontId="9" fillId="0" borderId="20" xfId="0" applyNumberFormat="1" applyFont="1" applyBorder="1" applyAlignment="1">
      <alignment horizontal="right"/>
    </xf>
    <xf numFmtId="164" fontId="7" fillId="2" borderId="21" xfId="0" applyNumberFormat="1" applyFont="1" applyFill="1" applyBorder="1" applyAlignment="1">
      <alignment horizontal="right"/>
    </xf>
    <xf numFmtId="164" fontId="7" fillId="2" borderId="22" xfId="0" applyNumberFormat="1" applyFont="1" applyFill="1" applyBorder="1" applyAlignment="1">
      <alignment horizontal="right"/>
    </xf>
    <xf numFmtId="164" fontId="7" fillId="2" borderId="23" xfId="0" applyNumberFormat="1" applyFont="1" applyFill="1" applyBorder="1" applyAlignment="1">
      <alignment horizontal="right"/>
    </xf>
    <xf numFmtId="164" fontId="7" fillId="2" borderId="24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4" fontId="7" fillId="0" borderId="16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4" fontId="7" fillId="0" borderId="17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13" fillId="0" borderId="0" xfId="0" applyFont="1"/>
    <xf numFmtId="0" fontId="5" fillId="0" borderId="2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164" fontId="7" fillId="2" borderId="28" xfId="0" applyNumberFormat="1" applyFont="1" applyFill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11" fillId="0" borderId="2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164" fontId="14" fillId="0" borderId="16" xfId="0" applyNumberFormat="1" applyFont="1" applyFill="1" applyBorder="1" applyAlignment="1">
      <alignment horizontal="right"/>
    </xf>
    <xf numFmtId="164" fontId="14" fillId="0" borderId="14" xfId="0" applyNumberFormat="1" applyFont="1" applyFill="1" applyBorder="1" applyAlignment="1">
      <alignment horizontal="right"/>
    </xf>
    <xf numFmtId="164" fontId="14" fillId="0" borderId="17" xfId="0" applyNumberFormat="1" applyFont="1" applyFill="1" applyBorder="1" applyAlignment="1">
      <alignment horizontal="right"/>
    </xf>
    <xf numFmtId="164" fontId="9" fillId="0" borderId="30" xfId="0" applyNumberFormat="1" applyFont="1" applyBorder="1" applyAlignment="1">
      <alignment horizontal="right"/>
    </xf>
    <xf numFmtId="164" fontId="5" fillId="4" borderId="31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right"/>
    </xf>
    <xf numFmtId="164" fontId="7" fillId="0" borderId="33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11" fillId="0" borderId="30" xfId="0" applyNumberFormat="1" applyFont="1" applyBorder="1" applyAlignment="1">
      <alignment horizontal="right"/>
    </xf>
    <xf numFmtId="0" fontId="0" fillId="0" borderId="34" xfId="0" applyBorder="1" applyAlignment="1">
      <alignment horizontal="left"/>
    </xf>
    <xf numFmtId="164" fontId="15" fillId="0" borderId="35" xfId="0" applyNumberFormat="1" applyFon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36" xfId="0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164" fontId="5" fillId="3" borderId="33" xfId="0" applyNumberFormat="1" applyFont="1" applyFill="1" applyBorder="1" applyAlignment="1">
      <alignment horizontal="right"/>
    </xf>
    <xf numFmtId="164" fontId="16" fillId="2" borderId="21" xfId="0" applyNumberFormat="1" applyFont="1" applyFill="1" applyBorder="1" applyAlignment="1">
      <alignment horizontal="right"/>
    </xf>
    <xf numFmtId="164" fontId="16" fillId="2" borderId="22" xfId="0" applyNumberFormat="1" applyFont="1" applyFill="1" applyBorder="1" applyAlignment="1">
      <alignment horizontal="right"/>
    </xf>
    <xf numFmtId="164" fontId="14" fillId="0" borderId="32" xfId="0" applyNumberFormat="1" applyFont="1" applyFill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164" fontId="15" fillId="0" borderId="39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164" fontId="9" fillId="0" borderId="4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64" fontId="14" fillId="0" borderId="43" xfId="0" applyNumberFormat="1" applyFont="1" applyFill="1" applyBorder="1" applyAlignment="1">
      <alignment horizontal="right"/>
    </xf>
    <xf numFmtId="164" fontId="7" fillId="0" borderId="34" xfId="0" applyNumberFormat="1" applyFont="1" applyBorder="1" applyAlignment="1">
      <alignment horizontal="right"/>
    </xf>
    <xf numFmtId="164" fontId="7" fillId="0" borderId="36" xfId="0" applyNumberFormat="1" applyFont="1" applyBorder="1" applyAlignment="1">
      <alignment horizontal="right"/>
    </xf>
    <xf numFmtId="164" fontId="4" fillId="0" borderId="44" xfId="0" applyNumberFormat="1" applyFont="1" applyBorder="1" applyAlignment="1">
      <alignment horizontal="righ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164" fontId="15" fillId="0" borderId="47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14" fillId="0" borderId="48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4" fontId="7" fillId="2" borderId="21" xfId="0" applyNumberFormat="1" applyFont="1" applyFill="1" applyBorder="1" applyAlignment="1">
      <alignment horizontal="right"/>
    </xf>
    <xf numFmtId="0" fontId="7" fillId="0" borderId="49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7" fillId="0" borderId="3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7" fillId="0" borderId="51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52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4" fontId="7" fillId="0" borderId="37" xfId="0" applyNumberFormat="1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164" fontId="7" fillId="0" borderId="38" xfId="0" applyNumberFormat="1" applyFont="1" applyBorder="1" applyAlignment="1">
      <alignment horizontal="right"/>
    </xf>
    <xf numFmtId="164" fontId="4" fillId="5" borderId="4" xfId="0" applyNumberFormat="1" applyFont="1" applyFill="1" applyBorder="1" applyAlignment="1">
      <alignment horizontal="right"/>
    </xf>
    <xf numFmtId="164" fontId="4" fillId="0" borderId="53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164" fontId="0" fillId="2" borderId="22" xfId="0" applyNumberForma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0" fontId="0" fillId="0" borderId="54" xfId="0" applyBorder="1" applyAlignment="1">
      <alignment horizontal="left"/>
    </xf>
    <xf numFmtId="164" fontId="10" fillId="0" borderId="55" xfId="0" applyNumberFormat="1" applyFont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4" fontId="7" fillId="0" borderId="57" xfId="0" applyNumberFormat="1" applyFont="1" applyFill="1" applyBorder="1" applyAlignment="1">
      <alignment horizontal="left"/>
    </xf>
    <xf numFmtId="164" fontId="14" fillId="0" borderId="57" xfId="0" applyNumberFormat="1" applyFont="1" applyFill="1" applyBorder="1" applyAlignment="1">
      <alignment horizontal="right"/>
    </xf>
    <xf numFmtId="164" fontId="7" fillId="2" borderId="56" xfId="0" applyNumberFormat="1" applyFont="1" applyFill="1" applyBorder="1" applyAlignment="1">
      <alignment horizontal="right"/>
    </xf>
    <xf numFmtId="164" fontId="14" fillId="0" borderId="58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4" fontId="5" fillId="0" borderId="11" xfId="0" applyNumberFormat="1" applyFont="1" applyBorder="1" applyAlignment="1">
      <alignment horizontal="left"/>
    </xf>
    <xf numFmtId="4" fontId="7" fillId="0" borderId="27" xfId="0" applyNumberFormat="1" applyFont="1" applyFill="1" applyBorder="1" applyAlignment="1">
      <alignment horizontal="left"/>
    </xf>
    <xf numFmtId="164" fontId="5" fillId="6" borderId="27" xfId="0" applyNumberFormat="1" applyFont="1" applyFill="1" applyBorder="1" applyAlignment="1">
      <alignment horizontal="right"/>
    </xf>
    <xf numFmtId="164" fontId="5" fillId="2" borderId="28" xfId="0" applyNumberFormat="1" applyFont="1" applyFill="1" applyBorder="1" applyAlignment="1">
      <alignment horizontal="right"/>
    </xf>
    <xf numFmtId="164" fontId="5" fillId="6" borderId="59" xfId="0" applyNumberFormat="1" applyFont="1" applyFill="1" applyBorder="1" applyAlignment="1">
      <alignment horizontal="right"/>
    </xf>
    <xf numFmtId="164" fontId="18" fillId="2" borderId="21" xfId="0" applyNumberFormat="1" applyFont="1" applyFill="1" applyBorder="1" applyAlignment="1">
      <alignment horizontal="right"/>
    </xf>
    <xf numFmtId="164" fontId="19" fillId="2" borderId="21" xfId="0" applyNumberFormat="1" applyFont="1" applyFill="1" applyBorder="1" applyAlignment="1">
      <alignment horizontal="right"/>
    </xf>
    <xf numFmtId="164" fontId="20" fillId="2" borderId="21" xfId="0" applyNumberFormat="1" applyFont="1" applyFill="1" applyBorder="1" applyAlignment="1">
      <alignment horizontal="right"/>
    </xf>
    <xf numFmtId="164" fontId="5" fillId="7" borderId="60" xfId="0" applyNumberFormat="1" applyFont="1" applyFill="1" applyBorder="1" applyAlignment="1">
      <alignment horizontal="right"/>
    </xf>
    <xf numFmtId="164" fontId="5" fillId="7" borderId="32" xfId="0" applyNumberFormat="1" applyFont="1" applyFill="1" applyBorder="1" applyAlignment="1">
      <alignment horizontal="right"/>
    </xf>
    <xf numFmtId="164" fontId="5" fillId="2" borderId="22" xfId="0" applyNumberFormat="1" applyFont="1" applyFill="1" applyBorder="1" applyAlignment="1">
      <alignment horizontal="right"/>
    </xf>
    <xf numFmtId="164" fontId="20" fillId="2" borderId="28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0" fontId="8" fillId="0" borderId="57" xfId="0" applyFont="1" applyFill="1" applyBorder="1" applyAlignment="1">
      <alignment horizontal="left" wrapText="1"/>
    </xf>
    <xf numFmtId="164" fontId="16" fillId="2" borderId="28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164" fontId="14" fillId="0" borderId="17" xfId="0" applyNumberFormat="1" applyFont="1" applyFill="1" applyBorder="1" applyAlignment="1">
      <alignment horizontal="right" wrapText="1"/>
    </xf>
    <xf numFmtId="164" fontId="14" fillId="0" borderId="43" xfId="0" applyNumberFormat="1" applyFont="1" applyFill="1" applyBorder="1" applyAlignment="1">
      <alignment horizontal="right" wrapText="1"/>
    </xf>
    <xf numFmtId="164" fontId="18" fillId="2" borderId="28" xfId="0" applyNumberFormat="1" applyFont="1" applyFill="1" applyBorder="1" applyAlignment="1">
      <alignment horizontal="right"/>
    </xf>
    <xf numFmtId="164" fontId="5" fillId="3" borderId="14" xfId="0" applyNumberFormat="1" applyFont="1" applyFill="1" applyBorder="1" applyAlignment="1">
      <alignment horizontal="right"/>
    </xf>
    <xf numFmtId="164" fontId="5" fillId="4" borderId="33" xfId="0" applyNumberFormat="1" applyFont="1" applyFill="1" applyBorder="1" applyAlignment="1">
      <alignment horizontal="right"/>
    </xf>
    <xf numFmtId="164" fontId="20" fillId="2" borderId="22" xfId="0" applyNumberFormat="1" applyFont="1" applyFill="1" applyBorder="1" applyAlignment="1">
      <alignment horizontal="right"/>
    </xf>
    <xf numFmtId="164" fontId="21" fillId="2" borderId="22" xfId="0" applyNumberFormat="1" applyFont="1" applyFill="1" applyBorder="1" applyAlignment="1">
      <alignment horizontal="right"/>
    </xf>
    <xf numFmtId="0" fontId="7" fillId="0" borderId="54" xfId="0" applyFont="1" applyBorder="1" applyAlignment="1">
      <alignment horizontal="left"/>
    </xf>
    <xf numFmtId="164" fontId="7" fillId="0" borderId="15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left" wrapText="1"/>
    </xf>
    <xf numFmtId="164" fontId="5" fillId="0" borderId="2" xfId="0" applyNumberFormat="1" applyFont="1" applyBorder="1" applyAlignment="1">
      <alignment horizontal="right"/>
    </xf>
    <xf numFmtId="164" fontId="18" fillId="2" borderId="22" xfId="0" applyNumberFormat="1" applyFont="1" applyFill="1" applyBorder="1" applyAlignment="1">
      <alignment horizontal="right"/>
    </xf>
    <xf numFmtId="164" fontId="7" fillId="0" borderId="60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left"/>
    </xf>
    <xf numFmtId="164" fontId="5" fillId="3" borderId="27" xfId="0" applyNumberFormat="1" applyFont="1" applyFill="1" applyBorder="1" applyAlignment="1">
      <alignment horizontal="right"/>
    </xf>
    <xf numFmtId="164" fontId="5" fillId="3" borderId="59" xfId="0" applyNumberFormat="1" applyFont="1" applyFill="1" applyBorder="1" applyAlignment="1">
      <alignment horizontal="right"/>
    </xf>
    <xf numFmtId="164" fontId="7" fillId="2" borderId="41" xfId="0" applyNumberFormat="1" applyFont="1" applyFill="1" applyBorder="1" applyAlignment="1">
      <alignment horizontal="right"/>
    </xf>
    <xf numFmtId="164" fontId="7" fillId="2" borderId="42" xfId="0" applyNumberFormat="1" applyFont="1" applyFill="1" applyBorder="1" applyAlignment="1">
      <alignment horizontal="right"/>
    </xf>
    <xf numFmtId="164" fontId="7" fillId="2" borderId="52" xfId="0" applyNumberFormat="1" applyFont="1" applyFill="1" applyBorder="1" applyAlignment="1">
      <alignment horizontal="right"/>
    </xf>
    <xf numFmtId="164" fontId="7" fillId="2" borderId="53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7" borderId="61" xfId="0" applyNumberFormat="1" applyFont="1" applyFill="1" applyBorder="1" applyAlignment="1">
      <alignment horizontal="right"/>
    </xf>
    <xf numFmtId="164" fontId="19" fillId="2" borderId="22" xfId="0" applyNumberFormat="1" applyFont="1" applyFill="1" applyBorder="1" applyAlignment="1">
      <alignment horizontal="right"/>
    </xf>
    <xf numFmtId="164" fontId="5" fillId="7" borderId="33" xfId="0" applyNumberFormat="1" applyFont="1" applyFill="1" applyBorder="1" applyAlignment="1">
      <alignment horizontal="right"/>
    </xf>
    <xf numFmtId="164" fontId="5" fillId="4" borderId="59" xfId="0" applyNumberFormat="1" applyFont="1" applyFill="1" applyBorder="1" applyAlignment="1">
      <alignment horizontal="right"/>
    </xf>
    <xf numFmtId="164" fontId="5" fillId="3" borderId="60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164" fontId="1" fillId="2" borderId="24" xfId="0" applyNumberFormat="1" applyFont="1" applyFill="1" applyBorder="1" applyAlignment="1">
      <alignment horizontal="right"/>
    </xf>
    <xf numFmtId="164" fontId="5" fillId="3" borderId="61" xfId="0" applyNumberFormat="1" applyFont="1" applyFill="1" applyBorder="1" applyAlignment="1">
      <alignment horizontal="right"/>
    </xf>
    <xf numFmtId="164" fontId="7" fillId="0" borderId="61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right"/>
    </xf>
    <xf numFmtId="164" fontId="5" fillId="7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7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</cellXfs>
  <cellStyles count="2">
    <cellStyle name="normální" xfId="0" builtinId="0"/>
    <cellStyle name="Styl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8"/>
  <sheetViews>
    <sheetView tabSelected="1" zoomScaleNormal="100" workbookViewId="0">
      <selection activeCell="AB32" sqref="AB32"/>
    </sheetView>
  </sheetViews>
  <sheetFormatPr defaultRowHeight="12.75"/>
  <cols>
    <col min="1" max="1" width="4.42578125" customWidth="1"/>
    <col min="2" max="2" width="5.5703125" customWidth="1"/>
    <col min="3" max="3" width="6.42578125" customWidth="1"/>
    <col min="4" max="4" width="9.85546875" customWidth="1"/>
    <col min="5" max="5" width="52" customWidth="1"/>
    <col min="6" max="6" width="14.140625" customWidth="1"/>
    <col min="7" max="27" width="13" customWidth="1"/>
  </cols>
  <sheetData>
    <row r="1" spans="1:15" s="1" customFormat="1" ht="19.5" customHeight="1">
      <c r="A1" s="14" t="s">
        <v>231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</row>
    <row r="2" spans="1:15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 thickBot="1">
      <c r="A3" s="13"/>
      <c r="B3" s="13"/>
      <c r="C3" s="13"/>
      <c r="D3" s="16"/>
      <c r="E3" s="17" t="s">
        <v>1</v>
      </c>
      <c r="F3" s="18"/>
      <c r="G3" s="107">
        <v>79780</v>
      </c>
      <c r="H3" s="19"/>
      <c r="I3" s="19"/>
      <c r="J3" s="16"/>
      <c r="K3" s="16"/>
      <c r="L3" s="16"/>
      <c r="M3" s="16"/>
      <c r="N3" s="16"/>
      <c r="O3" s="16"/>
    </row>
    <row r="4" spans="1:15" ht="15" customHeight="1">
      <c r="A4" s="13"/>
      <c r="B4" s="13"/>
      <c r="C4" s="13"/>
      <c r="D4" s="16"/>
      <c r="E4" s="20" t="s">
        <v>28</v>
      </c>
      <c r="F4" s="21"/>
      <c r="G4" s="123">
        <v>28725.9</v>
      </c>
      <c r="H4" s="19"/>
      <c r="I4" s="19"/>
      <c r="J4" s="16"/>
      <c r="K4" s="16"/>
      <c r="L4" s="16"/>
      <c r="M4" s="16"/>
      <c r="N4" s="16"/>
      <c r="O4" s="16"/>
    </row>
    <row r="5" spans="1:15" ht="15" customHeight="1">
      <c r="A5" s="13"/>
      <c r="B5" s="13"/>
      <c r="C5" s="13"/>
      <c r="D5" s="16"/>
      <c r="E5" s="178" t="s">
        <v>121</v>
      </c>
      <c r="F5" s="12"/>
      <c r="G5" s="179">
        <v>22851.7</v>
      </c>
      <c r="H5" s="19"/>
      <c r="I5" s="19"/>
      <c r="J5" s="16"/>
      <c r="K5" s="16"/>
      <c r="L5" s="16"/>
      <c r="M5" s="16"/>
      <c r="N5" s="16"/>
      <c r="O5" s="16"/>
    </row>
    <row r="6" spans="1:15" ht="15" customHeight="1">
      <c r="A6" s="13"/>
      <c r="B6" s="13"/>
      <c r="C6" s="13"/>
      <c r="D6" s="16"/>
      <c r="E6" s="178" t="s">
        <v>31</v>
      </c>
      <c r="F6" s="12"/>
      <c r="G6" s="179">
        <v>-4041.2</v>
      </c>
      <c r="H6" s="19"/>
      <c r="I6" s="19"/>
      <c r="J6" s="16"/>
      <c r="K6" s="16"/>
      <c r="L6" s="16"/>
      <c r="M6" s="16"/>
      <c r="N6" s="16"/>
      <c r="O6" s="16"/>
    </row>
    <row r="7" spans="1:15" ht="15" customHeight="1">
      <c r="A7" s="13"/>
      <c r="B7" s="13"/>
      <c r="C7" s="13"/>
      <c r="D7" s="16"/>
      <c r="E7" s="178" t="s">
        <v>126</v>
      </c>
      <c r="F7" s="12"/>
      <c r="G7" s="179">
        <v>20000</v>
      </c>
      <c r="H7" s="19"/>
      <c r="I7" s="19"/>
      <c r="J7" s="16"/>
      <c r="K7" s="16"/>
      <c r="L7" s="16"/>
      <c r="M7" s="16"/>
      <c r="N7" s="16"/>
      <c r="O7" s="16"/>
    </row>
    <row r="8" spans="1:15" ht="15" customHeight="1">
      <c r="A8" s="13"/>
      <c r="B8" s="13"/>
      <c r="C8" s="13"/>
      <c r="D8" s="16"/>
      <c r="E8" s="178" t="s">
        <v>159</v>
      </c>
      <c r="F8" s="12"/>
      <c r="G8" s="179">
        <v>-35431</v>
      </c>
      <c r="H8" s="19"/>
      <c r="I8" s="19"/>
      <c r="J8" s="16"/>
      <c r="K8" s="16"/>
      <c r="L8" s="16"/>
      <c r="M8" s="16"/>
      <c r="N8" s="16"/>
      <c r="O8" s="16"/>
    </row>
    <row r="9" spans="1:15" ht="15" customHeight="1">
      <c r="A9" s="13"/>
      <c r="B9" s="13"/>
      <c r="C9" s="13"/>
      <c r="D9" s="16"/>
      <c r="E9" s="178" t="s">
        <v>160</v>
      </c>
      <c r="F9" s="12"/>
      <c r="G9" s="179">
        <v>297</v>
      </c>
      <c r="H9" s="19"/>
      <c r="I9" s="19"/>
      <c r="J9" s="16"/>
      <c r="K9" s="16"/>
      <c r="L9" s="16"/>
      <c r="M9" s="16"/>
      <c r="N9" s="16"/>
      <c r="O9" s="16"/>
    </row>
    <row r="10" spans="1:15" ht="15" customHeight="1">
      <c r="A10" s="13"/>
      <c r="B10" s="13"/>
      <c r="C10" s="13"/>
      <c r="D10" s="16"/>
      <c r="E10" s="217" t="s">
        <v>197</v>
      </c>
      <c r="F10" s="12"/>
      <c r="G10" s="179">
        <v>23700</v>
      </c>
      <c r="H10" s="19"/>
      <c r="I10" s="19"/>
      <c r="J10" s="16"/>
      <c r="K10" s="16"/>
      <c r="L10" s="16"/>
      <c r="M10" s="16"/>
      <c r="N10" s="16"/>
      <c r="O10" s="16"/>
    </row>
    <row r="11" spans="1:15" ht="15" customHeight="1" thickBot="1">
      <c r="A11" s="13"/>
      <c r="B11" s="13"/>
      <c r="C11" s="13"/>
      <c r="D11" s="16"/>
      <c r="E11" s="26" t="s">
        <v>20</v>
      </c>
      <c r="F11" s="27"/>
      <c r="G11" s="118">
        <f>SUM(G3:G10)</f>
        <v>135882.40000000002</v>
      </c>
      <c r="H11" s="19"/>
      <c r="I11" s="19"/>
      <c r="J11" s="16"/>
      <c r="K11" s="16"/>
      <c r="L11" s="16"/>
      <c r="M11" s="16"/>
      <c r="N11" s="16"/>
      <c r="O11" s="16"/>
    </row>
    <row r="12" spans="1:15" ht="15" customHeight="1">
      <c r="A12" s="41" t="s">
        <v>120</v>
      </c>
      <c r="B12" s="16"/>
      <c r="C12" s="16"/>
      <c r="D12" s="16"/>
      <c r="E12" s="108"/>
      <c r="F12" s="108"/>
      <c r="G12" s="109"/>
      <c r="H12" s="19"/>
      <c r="I12" s="19"/>
      <c r="J12" s="16"/>
      <c r="K12" s="16"/>
      <c r="L12" s="16"/>
      <c r="M12" s="16"/>
      <c r="N12" s="16"/>
      <c r="O12" s="16"/>
    </row>
    <row r="13" spans="1:15" ht="15" customHeight="1" thickBot="1">
      <c r="A13" s="16"/>
      <c r="B13" s="16"/>
      <c r="C13" s="16"/>
      <c r="D13" s="16"/>
      <c r="E13" s="16"/>
      <c r="F13" s="16"/>
      <c r="G13" s="23"/>
      <c r="H13" s="19"/>
      <c r="I13" s="19"/>
      <c r="J13" s="16"/>
      <c r="K13" s="16"/>
      <c r="L13" s="16"/>
      <c r="M13" s="16"/>
      <c r="N13" s="16"/>
      <c r="O13" s="16"/>
    </row>
    <row r="14" spans="1:15" ht="15" customHeight="1" thickBot="1">
      <c r="A14" s="22" t="s">
        <v>0</v>
      </c>
      <c r="B14" s="24"/>
      <c r="C14" s="24"/>
      <c r="D14" s="24"/>
      <c r="E14" s="24"/>
      <c r="F14" s="24"/>
      <c r="G14" s="50">
        <v>79780</v>
      </c>
      <c r="H14" s="117" t="s">
        <v>21</v>
      </c>
      <c r="I14" s="133"/>
      <c r="J14" s="12"/>
      <c r="K14" s="12"/>
      <c r="L14" s="12"/>
      <c r="M14" s="12"/>
      <c r="N14" s="16"/>
      <c r="O14" s="16"/>
    </row>
    <row r="15" spans="1:15" ht="15" customHeight="1">
      <c r="A15" s="20" t="s">
        <v>2</v>
      </c>
      <c r="B15" s="21"/>
      <c r="C15" s="21"/>
      <c r="D15" s="21"/>
      <c r="E15" s="21" t="s">
        <v>29</v>
      </c>
      <c r="F15" s="119"/>
      <c r="G15" s="120">
        <v>-70280</v>
      </c>
      <c r="H15" s="19"/>
      <c r="I15" s="19"/>
      <c r="J15" s="12"/>
      <c r="K15" s="12"/>
      <c r="L15" s="12"/>
      <c r="M15" s="12"/>
      <c r="N15" s="16"/>
      <c r="O15" s="16"/>
    </row>
    <row r="16" spans="1:15" ht="15" customHeight="1">
      <c r="A16" s="164" t="s">
        <v>32</v>
      </c>
      <c r="B16" s="128"/>
      <c r="C16" s="128"/>
      <c r="D16" s="128"/>
      <c r="E16" s="128"/>
      <c r="F16" s="129"/>
      <c r="G16" s="130">
        <v>28725.9</v>
      </c>
      <c r="H16" s="19"/>
      <c r="I16" s="19"/>
      <c r="J16" s="12"/>
      <c r="K16" s="12"/>
      <c r="L16" s="12"/>
      <c r="M16" s="12"/>
      <c r="N16" s="16"/>
      <c r="O16" s="16"/>
    </row>
    <row r="17" spans="1:15" ht="15" customHeight="1">
      <c r="A17" s="164" t="s">
        <v>33</v>
      </c>
      <c r="B17" s="128"/>
      <c r="C17" s="128"/>
      <c r="D17" s="128"/>
      <c r="E17" s="128"/>
      <c r="F17" s="129"/>
      <c r="G17" s="130">
        <v>-28725.9</v>
      </c>
      <c r="H17" s="19"/>
      <c r="I17" s="19"/>
      <c r="J17" s="12"/>
      <c r="K17" s="12"/>
      <c r="L17" s="12"/>
      <c r="M17" s="12"/>
      <c r="N17" s="16"/>
      <c r="O17" s="16"/>
    </row>
    <row r="18" spans="1:15" ht="15" customHeight="1">
      <c r="A18" s="164" t="s">
        <v>122</v>
      </c>
      <c r="B18" s="128"/>
      <c r="C18" s="128"/>
      <c r="D18" s="128"/>
      <c r="E18" s="128"/>
      <c r="F18" s="129"/>
      <c r="G18" s="130">
        <v>22851.7</v>
      </c>
      <c r="H18" s="19"/>
      <c r="I18" s="19"/>
      <c r="J18" s="12"/>
      <c r="K18" s="12"/>
      <c r="L18" s="12"/>
      <c r="M18" s="12"/>
      <c r="N18" s="16"/>
      <c r="O18" s="16"/>
    </row>
    <row r="19" spans="1:15" ht="15" customHeight="1">
      <c r="A19" s="164" t="s">
        <v>125</v>
      </c>
      <c r="B19" s="128"/>
      <c r="C19" s="128"/>
      <c r="D19" s="128"/>
      <c r="E19" s="128"/>
      <c r="F19" s="129"/>
      <c r="G19" s="130">
        <v>-22851.7</v>
      </c>
      <c r="H19" s="19"/>
      <c r="I19" s="19"/>
      <c r="J19" s="12"/>
      <c r="K19" s="12"/>
      <c r="L19" s="12"/>
      <c r="M19" s="12"/>
      <c r="N19" s="16"/>
      <c r="O19" s="16"/>
    </row>
    <row r="20" spans="1:15" ht="15" customHeight="1">
      <c r="A20" s="164" t="s">
        <v>123</v>
      </c>
      <c r="B20" s="128"/>
      <c r="C20" s="128"/>
      <c r="D20" s="128"/>
      <c r="E20" s="128"/>
      <c r="F20" s="129"/>
      <c r="G20" s="130">
        <v>-4041.2</v>
      </c>
      <c r="H20" s="19"/>
      <c r="I20" s="19"/>
      <c r="J20" s="12"/>
      <c r="K20" s="12"/>
      <c r="L20" s="12"/>
      <c r="M20" s="12"/>
      <c r="N20" s="16"/>
      <c r="O20" s="16"/>
    </row>
    <row r="21" spans="1:15" ht="15" customHeight="1">
      <c r="A21" s="164" t="s">
        <v>124</v>
      </c>
      <c r="B21" s="128"/>
      <c r="C21" s="128"/>
      <c r="D21" s="128"/>
      <c r="E21" s="128"/>
      <c r="F21" s="129"/>
      <c r="G21" s="130">
        <v>-201.5</v>
      </c>
      <c r="H21" s="19"/>
      <c r="I21" s="19"/>
      <c r="J21" s="12"/>
      <c r="K21" s="12"/>
      <c r="L21" s="12"/>
      <c r="M21" s="12"/>
      <c r="N21" s="16"/>
      <c r="O21" s="16"/>
    </row>
    <row r="22" spans="1:15" ht="15" customHeight="1">
      <c r="A22" s="164" t="s">
        <v>127</v>
      </c>
      <c r="B22" s="128"/>
      <c r="C22" s="128"/>
      <c r="D22" s="128"/>
      <c r="E22" s="128"/>
      <c r="F22" s="129"/>
      <c r="G22" s="130">
        <v>20000</v>
      </c>
      <c r="H22" s="19"/>
      <c r="I22" s="19"/>
      <c r="J22" s="12"/>
      <c r="K22" s="12"/>
      <c r="L22" s="12"/>
      <c r="M22" s="12"/>
      <c r="N22" s="16"/>
      <c r="O22" s="16"/>
    </row>
    <row r="23" spans="1:15" ht="15" customHeight="1">
      <c r="A23" s="164" t="s">
        <v>128</v>
      </c>
      <c r="B23" s="128"/>
      <c r="C23" s="128"/>
      <c r="D23" s="128"/>
      <c r="E23" s="128"/>
      <c r="F23" s="129"/>
      <c r="G23" s="130">
        <v>-20000</v>
      </c>
      <c r="H23" s="19"/>
      <c r="I23" s="19"/>
      <c r="J23" s="12"/>
      <c r="K23" s="12"/>
      <c r="L23" s="12"/>
      <c r="M23" s="12"/>
      <c r="N23" s="16"/>
      <c r="O23" s="16"/>
    </row>
    <row r="24" spans="1:15" ht="15" customHeight="1">
      <c r="A24" s="164" t="s">
        <v>150</v>
      </c>
      <c r="B24" s="128"/>
      <c r="C24" s="128"/>
      <c r="D24" s="128"/>
      <c r="E24" s="128"/>
      <c r="F24" s="129"/>
      <c r="G24" s="130">
        <v>-20</v>
      </c>
      <c r="H24" s="19"/>
      <c r="I24" s="19"/>
      <c r="J24" s="12"/>
      <c r="K24" s="12"/>
      <c r="L24" s="12"/>
      <c r="M24" s="12"/>
      <c r="N24" s="16"/>
      <c r="O24" s="16"/>
    </row>
    <row r="25" spans="1:15" ht="15" customHeight="1">
      <c r="A25" s="164" t="s">
        <v>158</v>
      </c>
      <c r="B25" s="128"/>
      <c r="C25" s="128"/>
      <c r="D25" s="128"/>
      <c r="E25" s="128"/>
      <c r="F25" s="129"/>
      <c r="G25" s="130">
        <v>-4904.7</v>
      </c>
      <c r="H25" s="19"/>
      <c r="I25" s="19"/>
      <c r="J25" s="12"/>
      <c r="K25" s="12"/>
      <c r="L25" s="12"/>
      <c r="M25" s="12"/>
      <c r="N25" s="16"/>
      <c r="O25" s="16"/>
    </row>
    <row r="26" spans="1:15" ht="15" customHeight="1">
      <c r="A26" s="164" t="s">
        <v>161</v>
      </c>
      <c r="B26" s="128"/>
      <c r="C26" s="128"/>
      <c r="D26" s="128"/>
      <c r="E26" s="128"/>
      <c r="F26" s="129"/>
      <c r="G26" s="130">
        <v>-35431</v>
      </c>
      <c r="H26" s="19"/>
      <c r="I26" s="19"/>
      <c r="J26" s="12"/>
      <c r="K26" s="12"/>
      <c r="L26" s="12"/>
      <c r="M26" s="12"/>
      <c r="N26" s="16"/>
      <c r="O26" s="16"/>
    </row>
    <row r="27" spans="1:15" ht="15" customHeight="1">
      <c r="A27" s="164" t="s">
        <v>162</v>
      </c>
      <c r="B27" s="128"/>
      <c r="C27" s="128"/>
      <c r="D27" s="128"/>
      <c r="E27" s="128"/>
      <c r="F27" s="129"/>
      <c r="G27" s="130">
        <v>297</v>
      </c>
      <c r="H27" s="19"/>
      <c r="I27" s="19"/>
      <c r="J27" s="12"/>
      <c r="K27" s="12"/>
      <c r="L27" s="12"/>
      <c r="M27" s="12"/>
      <c r="N27" s="16"/>
      <c r="O27" s="16"/>
    </row>
    <row r="28" spans="1:15" ht="15" customHeight="1">
      <c r="A28" s="164" t="s">
        <v>188</v>
      </c>
      <c r="B28" s="128"/>
      <c r="C28" s="128"/>
      <c r="D28" s="128"/>
      <c r="E28" s="128"/>
      <c r="F28" s="129"/>
      <c r="G28" s="130">
        <v>61.6</v>
      </c>
      <c r="H28" s="19"/>
      <c r="I28" s="19"/>
      <c r="J28" s="12"/>
      <c r="K28" s="12"/>
      <c r="L28" s="12"/>
      <c r="M28" s="12"/>
      <c r="N28" s="16"/>
      <c r="O28" s="16"/>
    </row>
    <row r="29" spans="1:15" ht="15" customHeight="1">
      <c r="A29" s="164" t="s">
        <v>198</v>
      </c>
      <c r="B29" s="128"/>
      <c r="C29" s="128"/>
      <c r="D29" s="128"/>
      <c r="E29" s="128"/>
      <c r="F29" s="129"/>
      <c r="G29" s="130">
        <v>23700</v>
      </c>
      <c r="H29" s="19"/>
      <c r="I29" s="19"/>
      <c r="J29" s="12"/>
      <c r="K29" s="12"/>
      <c r="L29" s="12"/>
      <c r="M29" s="12"/>
      <c r="N29" s="16"/>
      <c r="O29" s="16"/>
    </row>
    <row r="30" spans="1:15" ht="15" customHeight="1">
      <c r="A30" s="164" t="s">
        <v>228</v>
      </c>
      <c r="B30" s="128"/>
      <c r="C30" s="128"/>
      <c r="D30" s="128"/>
      <c r="E30" s="128"/>
      <c r="F30" s="129"/>
      <c r="G30" s="130">
        <v>-690.6</v>
      </c>
      <c r="H30" s="19"/>
      <c r="I30" s="19"/>
      <c r="J30" s="12"/>
      <c r="K30" s="12"/>
      <c r="L30" s="12"/>
      <c r="M30" s="12"/>
      <c r="N30" s="16"/>
      <c r="O30" s="16"/>
    </row>
    <row r="31" spans="1:15" ht="15" customHeight="1">
      <c r="A31" s="131" t="s">
        <v>3</v>
      </c>
      <c r="B31" s="121"/>
      <c r="C31" s="121"/>
      <c r="D31" s="121"/>
      <c r="E31" s="121"/>
      <c r="F31" s="122"/>
      <c r="G31" s="132">
        <f>SUM(G14+G16+G17+G15+G20+G21+G24+G25+G27+G28+G30)</f>
        <v>0.6000000000003638</v>
      </c>
      <c r="H31" s="134">
        <f>G14+G16+G20+G18+G22+G26+G27+G29</f>
        <v>135882.4</v>
      </c>
      <c r="I31" s="19"/>
      <c r="J31" s="12"/>
      <c r="K31" s="12"/>
      <c r="L31" s="12"/>
      <c r="M31" s="12"/>
      <c r="N31" s="16"/>
      <c r="O31" s="16"/>
    </row>
    <row r="32" spans="1:15" ht="15" customHeight="1">
      <c r="A32" s="149"/>
      <c r="B32" s="150"/>
      <c r="C32" s="150"/>
      <c r="D32" s="150"/>
      <c r="E32" s="150"/>
      <c r="F32" s="151"/>
      <c r="G32" s="152"/>
      <c r="H32" s="134"/>
      <c r="I32" s="19"/>
      <c r="J32" s="12"/>
      <c r="K32" s="12"/>
      <c r="L32" s="12"/>
      <c r="M32" s="12"/>
      <c r="N32" s="16"/>
      <c r="O32" s="16"/>
    </row>
    <row r="33" spans="1:27" ht="15" customHeight="1" thickBot="1">
      <c r="A33" s="26" t="s">
        <v>3</v>
      </c>
      <c r="B33" s="27"/>
      <c r="C33" s="27"/>
      <c r="D33" s="27"/>
      <c r="E33" s="27"/>
      <c r="F33" s="28"/>
      <c r="G33" s="113">
        <f>SUM(G31)</f>
        <v>0.6000000000003638</v>
      </c>
      <c r="H33" s="134">
        <f>G14+G16+G20+G18+G22+G26+G27+G29</f>
        <v>135882.4</v>
      </c>
      <c r="I33" s="117"/>
      <c r="J33" s="12"/>
      <c r="K33" s="12"/>
      <c r="L33" s="12"/>
      <c r="M33" s="12"/>
      <c r="N33" s="16"/>
      <c r="O33" s="16"/>
    </row>
    <row r="34" spans="1:27" ht="15" customHeight="1">
      <c r="A34" s="39"/>
      <c r="B34" s="12"/>
      <c r="C34" s="12"/>
      <c r="D34" s="12"/>
      <c r="E34" s="12"/>
      <c r="F34" s="12"/>
      <c r="G34" s="109"/>
      <c r="H34" s="19"/>
      <c r="I34" s="117"/>
      <c r="J34" s="12"/>
      <c r="K34" s="12"/>
      <c r="L34" s="12"/>
      <c r="M34" s="12"/>
      <c r="N34" s="16"/>
      <c r="O34" s="16"/>
    </row>
    <row r="35" spans="1:27" ht="12" customHeight="1" thickBot="1">
      <c r="A35" s="12"/>
      <c r="B35" s="12"/>
      <c r="C35" s="12"/>
      <c r="D35" s="12"/>
      <c r="E35" s="12"/>
      <c r="F35" s="12"/>
      <c r="G35" s="25"/>
      <c r="H35" s="19" t="s">
        <v>19</v>
      </c>
      <c r="I35" s="19"/>
      <c r="J35" s="16"/>
      <c r="K35" s="16"/>
      <c r="L35" s="16"/>
      <c r="M35" s="16"/>
      <c r="N35" s="16"/>
      <c r="O35" s="16"/>
    </row>
    <row r="36" spans="1:27" ht="57.75" customHeight="1" thickBot="1">
      <c r="A36" s="12"/>
      <c r="B36" s="12"/>
      <c r="C36" s="12"/>
      <c r="D36" s="12"/>
      <c r="E36" s="12"/>
      <c r="F36" s="12"/>
      <c r="G36" s="25"/>
      <c r="H36" s="250" t="s">
        <v>114</v>
      </c>
      <c r="I36" s="253"/>
      <c r="J36" s="251"/>
      <c r="K36" s="251"/>
      <c r="L36" s="250" t="s">
        <v>24</v>
      </c>
      <c r="M36" s="251"/>
      <c r="N36" s="251"/>
      <c r="O36" s="252"/>
      <c r="P36" s="254" t="s">
        <v>163</v>
      </c>
      <c r="Q36" s="251"/>
      <c r="R36" s="255"/>
      <c r="S36" s="256"/>
      <c r="T36" s="257" t="s">
        <v>205</v>
      </c>
      <c r="U36" s="258"/>
      <c r="V36" s="255"/>
      <c r="W36" s="255"/>
      <c r="X36" s="255"/>
      <c r="Y36" s="256"/>
      <c r="Z36" s="254" t="s">
        <v>229</v>
      </c>
      <c r="AA36" s="252"/>
    </row>
    <row r="37" spans="1:27" ht="107.25" customHeight="1" thickBot="1">
      <c r="A37" s="2" t="s">
        <v>13</v>
      </c>
      <c r="B37" s="3" t="s">
        <v>4</v>
      </c>
      <c r="C37" s="10" t="s">
        <v>5</v>
      </c>
      <c r="D37" s="4" t="s">
        <v>6</v>
      </c>
      <c r="E37" s="4" t="s">
        <v>7</v>
      </c>
      <c r="F37" s="4" t="s">
        <v>200</v>
      </c>
      <c r="G37" s="65" t="s">
        <v>27</v>
      </c>
      <c r="H37" s="148" t="s">
        <v>112</v>
      </c>
      <c r="I37" s="65" t="s">
        <v>11</v>
      </c>
      <c r="J37" s="155" t="s">
        <v>115</v>
      </c>
      <c r="K37" s="5" t="s">
        <v>11</v>
      </c>
      <c r="L37" s="64" t="s">
        <v>141</v>
      </c>
      <c r="M37" s="5" t="s">
        <v>11</v>
      </c>
      <c r="N37" s="155" t="s">
        <v>151</v>
      </c>
      <c r="O37" s="5" t="s">
        <v>11</v>
      </c>
      <c r="P37" s="155" t="s">
        <v>164</v>
      </c>
      <c r="Q37" s="5" t="s">
        <v>11</v>
      </c>
      <c r="R37" s="155" t="s">
        <v>169</v>
      </c>
      <c r="S37" s="5" t="s">
        <v>11</v>
      </c>
      <c r="T37" s="155" t="s">
        <v>189</v>
      </c>
      <c r="U37" s="5" t="s">
        <v>11</v>
      </c>
      <c r="V37" s="155" t="s">
        <v>202</v>
      </c>
      <c r="W37" s="5" t="s">
        <v>11</v>
      </c>
      <c r="X37" s="155" t="s">
        <v>206</v>
      </c>
      <c r="Y37" s="5" t="s">
        <v>11</v>
      </c>
      <c r="Z37" s="155" t="s">
        <v>230</v>
      </c>
      <c r="AA37" s="5" t="s">
        <v>11</v>
      </c>
    </row>
    <row r="38" spans="1:27" ht="14.25" customHeight="1">
      <c r="A38" s="88">
        <v>92</v>
      </c>
      <c r="B38" s="89">
        <v>3522</v>
      </c>
      <c r="C38" s="80"/>
      <c r="D38" s="66"/>
      <c r="E38" s="81" t="s">
        <v>34</v>
      </c>
      <c r="F38" s="82"/>
      <c r="G38" s="110">
        <f>SUM(G53+G54+G55)</f>
        <v>12916</v>
      </c>
      <c r="H38" s="54"/>
      <c r="I38" s="110">
        <f>SUM(I53+I54+I55)</f>
        <v>26510.7</v>
      </c>
      <c r="J38" s="54"/>
      <c r="K38" s="110">
        <f>SUM(K53+K54+K55)</f>
        <v>29860.7</v>
      </c>
      <c r="L38" s="156"/>
      <c r="M38" s="110">
        <f>SUM(M53+M54+M55)</f>
        <v>30248.7</v>
      </c>
      <c r="N38" s="156"/>
      <c r="O38" s="154">
        <f>SUM(O53+O54+O55)</f>
        <v>3735.8999999999996</v>
      </c>
      <c r="P38" s="156"/>
      <c r="Q38" s="154">
        <f>SUM(Q53+Q54+Q55)</f>
        <v>3735.8999999999996</v>
      </c>
      <c r="R38" s="156"/>
      <c r="S38" s="154">
        <f>SUM(S53+S54+S55)</f>
        <v>5859.0999999999995</v>
      </c>
      <c r="T38" s="156"/>
      <c r="U38" s="154">
        <f>SUM(U53+U54+U55)</f>
        <v>5859.0999999999995</v>
      </c>
      <c r="V38" s="156"/>
      <c r="W38" s="154">
        <f>SUM(W53+W54+W55)</f>
        <v>5859.0999999999995</v>
      </c>
      <c r="X38" s="156"/>
      <c r="Y38" s="154">
        <f>SUM(Y53+Y54+Y55)</f>
        <v>6587.0999999999995</v>
      </c>
      <c r="Z38" s="156"/>
      <c r="AA38" s="154">
        <f>SUM(AA53+AA54+AA55)</f>
        <v>6587.0999999999995</v>
      </c>
    </row>
    <row r="39" spans="1:27" ht="14.25" customHeight="1">
      <c r="A39" s="71"/>
      <c r="B39" s="63"/>
      <c r="C39" s="63">
        <v>6121</v>
      </c>
      <c r="D39" s="29" t="s">
        <v>35</v>
      </c>
      <c r="E39" s="29" t="s">
        <v>36</v>
      </c>
      <c r="F39" s="73"/>
      <c r="G39" s="116">
        <v>11372</v>
      </c>
      <c r="H39" s="52">
        <v>6519</v>
      </c>
      <c r="I39" s="116">
        <v>17891</v>
      </c>
      <c r="J39" s="52"/>
      <c r="K39" s="116">
        <v>17891</v>
      </c>
      <c r="L39" s="52"/>
      <c r="M39" s="116">
        <v>17891</v>
      </c>
      <c r="N39" s="52">
        <v>-17891</v>
      </c>
      <c r="O39" s="116">
        <v>0</v>
      </c>
      <c r="P39" s="52"/>
      <c r="Q39" s="116">
        <v>0</v>
      </c>
      <c r="R39" s="52"/>
      <c r="S39" s="116">
        <v>0</v>
      </c>
      <c r="T39" s="52"/>
      <c r="U39" s="116">
        <v>0</v>
      </c>
      <c r="V39" s="52"/>
      <c r="W39" s="116">
        <v>0</v>
      </c>
      <c r="X39" s="52"/>
      <c r="Y39" s="116">
        <v>0</v>
      </c>
      <c r="Z39" s="52"/>
      <c r="AA39" s="116">
        <v>0</v>
      </c>
    </row>
    <row r="40" spans="1:27" ht="14.25" customHeight="1">
      <c r="A40" s="71"/>
      <c r="B40" s="63"/>
      <c r="C40" s="63">
        <v>6121</v>
      </c>
      <c r="D40" s="29" t="s">
        <v>37</v>
      </c>
      <c r="E40" s="29" t="s">
        <v>38</v>
      </c>
      <c r="F40" s="73"/>
      <c r="G40" s="116">
        <v>1544</v>
      </c>
      <c r="H40" s="52">
        <v>5571</v>
      </c>
      <c r="I40" s="116">
        <v>7115</v>
      </c>
      <c r="J40" s="52">
        <v>1150</v>
      </c>
      <c r="K40" s="116">
        <v>8265</v>
      </c>
      <c r="L40" s="52"/>
      <c r="M40" s="116">
        <v>8265</v>
      </c>
      <c r="N40" s="52">
        <v>-8265</v>
      </c>
      <c r="O40" s="116">
        <v>0</v>
      </c>
      <c r="P40" s="52"/>
      <c r="Q40" s="116">
        <v>0</v>
      </c>
      <c r="R40" s="52"/>
      <c r="S40" s="116">
        <v>0</v>
      </c>
      <c r="T40" s="52"/>
      <c r="U40" s="116">
        <v>0</v>
      </c>
      <c r="V40" s="52"/>
      <c r="W40" s="116">
        <v>0</v>
      </c>
      <c r="X40" s="52"/>
      <c r="Y40" s="116">
        <v>0</v>
      </c>
      <c r="Z40" s="52"/>
      <c r="AA40" s="116">
        <v>0</v>
      </c>
    </row>
    <row r="41" spans="1:27" ht="14.25" customHeight="1">
      <c r="A41" s="84"/>
      <c r="B41" s="92"/>
      <c r="C41" s="92">
        <v>6121</v>
      </c>
      <c r="D41" s="37" t="s">
        <v>44</v>
      </c>
      <c r="E41" s="29" t="s">
        <v>45</v>
      </c>
      <c r="F41" s="69"/>
      <c r="G41" s="162">
        <v>0</v>
      </c>
      <c r="H41" s="51">
        <v>400</v>
      </c>
      <c r="I41" s="162">
        <v>400</v>
      </c>
      <c r="J41" s="125"/>
      <c r="K41" s="162">
        <v>400</v>
      </c>
      <c r="L41" s="51"/>
      <c r="M41" s="162">
        <v>400</v>
      </c>
      <c r="N41" s="51">
        <v>-160</v>
      </c>
      <c r="O41" s="162">
        <v>240</v>
      </c>
      <c r="P41" s="51"/>
      <c r="Q41" s="162">
        <v>240</v>
      </c>
      <c r="R41" s="51">
        <v>236.1</v>
      </c>
      <c r="S41" s="162">
        <v>476.1</v>
      </c>
      <c r="T41" s="51"/>
      <c r="U41" s="162">
        <v>476.1</v>
      </c>
      <c r="V41" s="51"/>
      <c r="W41" s="162">
        <v>476.1</v>
      </c>
      <c r="X41" s="51"/>
      <c r="Y41" s="162">
        <v>476.1</v>
      </c>
      <c r="Z41" s="51"/>
      <c r="AA41" s="162">
        <v>476.1</v>
      </c>
    </row>
    <row r="42" spans="1:27" ht="14.25" customHeight="1">
      <c r="A42" s="84"/>
      <c r="B42" s="92"/>
      <c r="C42" s="92">
        <v>6121</v>
      </c>
      <c r="D42" s="37" t="s">
        <v>146</v>
      </c>
      <c r="E42" s="29" t="s">
        <v>147</v>
      </c>
      <c r="F42" s="244">
        <v>78786.7</v>
      </c>
      <c r="G42" s="162">
        <v>0</v>
      </c>
      <c r="H42" s="51"/>
      <c r="I42" s="162">
        <v>0</v>
      </c>
      <c r="J42" s="125"/>
      <c r="K42" s="162">
        <v>0</v>
      </c>
      <c r="L42" s="51">
        <v>388</v>
      </c>
      <c r="M42" s="162">
        <v>388</v>
      </c>
      <c r="N42" s="125"/>
      <c r="O42" s="162">
        <v>388</v>
      </c>
      <c r="P42" s="125"/>
      <c r="Q42" s="162">
        <v>388</v>
      </c>
      <c r="R42" s="51">
        <v>-112.9</v>
      </c>
      <c r="S42" s="162">
        <v>275.10000000000002</v>
      </c>
      <c r="T42" s="51"/>
      <c r="U42" s="162">
        <v>275.10000000000002</v>
      </c>
      <c r="V42" s="51"/>
      <c r="W42" s="162">
        <v>275.10000000000002</v>
      </c>
      <c r="X42" s="51"/>
      <c r="Y42" s="162">
        <v>275.10000000000002</v>
      </c>
      <c r="Z42" s="51"/>
      <c r="AA42" s="162">
        <v>275.10000000000002</v>
      </c>
    </row>
    <row r="43" spans="1:27" ht="14.25" customHeight="1">
      <c r="A43" s="84"/>
      <c r="B43" s="92"/>
      <c r="C43" s="92">
        <v>6313</v>
      </c>
      <c r="D43" s="37" t="s">
        <v>46</v>
      </c>
      <c r="E43" s="29" t="s">
        <v>47</v>
      </c>
      <c r="F43" s="69"/>
      <c r="G43" s="162">
        <v>0</v>
      </c>
      <c r="H43" s="51">
        <v>114.7</v>
      </c>
      <c r="I43" s="162">
        <v>114.7</v>
      </c>
      <c r="J43" s="125"/>
      <c r="K43" s="162">
        <v>114.7</v>
      </c>
      <c r="L43" s="51"/>
      <c r="M43" s="162">
        <v>114.7</v>
      </c>
      <c r="N43" s="51">
        <v>-114.7</v>
      </c>
      <c r="O43" s="162">
        <v>0</v>
      </c>
      <c r="P43" s="51"/>
      <c r="Q43" s="162">
        <v>0</v>
      </c>
      <c r="R43" s="51"/>
      <c r="S43" s="162">
        <v>0</v>
      </c>
      <c r="T43" s="51"/>
      <c r="U43" s="162">
        <v>0</v>
      </c>
      <c r="V43" s="51"/>
      <c r="W43" s="162">
        <v>0</v>
      </c>
      <c r="X43" s="51"/>
      <c r="Y43" s="162">
        <v>0</v>
      </c>
      <c r="Z43" s="51"/>
      <c r="AA43" s="162">
        <v>0</v>
      </c>
    </row>
    <row r="44" spans="1:27" ht="14.25" customHeight="1">
      <c r="A44" s="84"/>
      <c r="B44" s="92"/>
      <c r="C44" s="92">
        <v>6313</v>
      </c>
      <c r="D44" s="37" t="s">
        <v>48</v>
      </c>
      <c r="E44" s="29" t="s">
        <v>49</v>
      </c>
      <c r="F44" s="69"/>
      <c r="G44" s="162">
        <v>0</v>
      </c>
      <c r="H44" s="51">
        <v>220</v>
      </c>
      <c r="I44" s="162">
        <v>220</v>
      </c>
      <c r="J44" s="125"/>
      <c r="K44" s="162">
        <v>220</v>
      </c>
      <c r="L44" s="51"/>
      <c r="M44" s="162">
        <v>220</v>
      </c>
      <c r="N44" s="51">
        <v>-31.9</v>
      </c>
      <c r="O44" s="162">
        <v>188.1</v>
      </c>
      <c r="P44" s="51"/>
      <c r="Q44" s="162">
        <v>188.1</v>
      </c>
      <c r="R44" s="51"/>
      <c r="S44" s="162">
        <v>188.1</v>
      </c>
      <c r="T44" s="51"/>
      <c r="U44" s="162">
        <v>188.1</v>
      </c>
      <c r="V44" s="51"/>
      <c r="W44" s="162">
        <v>188.1</v>
      </c>
      <c r="X44" s="51"/>
      <c r="Y44" s="162">
        <v>188.1</v>
      </c>
      <c r="Z44" s="51"/>
      <c r="AA44" s="162">
        <v>188.1</v>
      </c>
    </row>
    <row r="45" spans="1:27" ht="14.25" customHeight="1">
      <c r="A45" s="84"/>
      <c r="B45" s="92"/>
      <c r="C45" s="92">
        <v>6313</v>
      </c>
      <c r="D45" s="37" t="s">
        <v>50</v>
      </c>
      <c r="E45" s="29" t="s">
        <v>51</v>
      </c>
      <c r="F45" s="69"/>
      <c r="G45" s="162">
        <v>0</v>
      </c>
      <c r="H45" s="51">
        <v>250</v>
      </c>
      <c r="I45" s="162">
        <v>250</v>
      </c>
      <c r="J45" s="125"/>
      <c r="K45" s="162">
        <v>250</v>
      </c>
      <c r="L45" s="51"/>
      <c r="M45" s="162">
        <v>250</v>
      </c>
      <c r="N45" s="51">
        <v>-50.2</v>
      </c>
      <c r="O45" s="162">
        <v>199.8</v>
      </c>
      <c r="P45" s="51"/>
      <c r="Q45" s="162">
        <v>199.8</v>
      </c>
      <c r="R45" s="51"/>
      <c r="S45" s="162">
        <v>199.8</v>
      </c>
      <c r="T45" s="51"/>
      <c r="U45" s="162">
        <v>199.8</v>
      </c>
      <c r="V45" s="51"/>
      <c r="W45" s="162">
        <v>199.8</v>
      </c>
      <c r="X45" s="51"/>
      <c r="Y45" s="162">
        <v>199.8</v>
      </c>
      <c r="Z45" s="51"/>
      <c r="AA45" s="162">
        <v>199.8</v>
      </c>
    </row>
    <row r="46" spans="1:27" ht="14.25" customHeight="1">
      <c r="A46" s="84"/>
      <c r="B46" s="92"/>
      <c r="C46" s="92">
        <v>6313</v>
      </c>
      <c r="D46" s="37" t="s">
        <v>129</v>
      </c>
      <c r="E46" s="29" t="s">
        <v>130</v>
      </c>
      <c r="F46" s="69"/>
      <c r="G46" s="162">
        <v>0</v>
      </c>
      <c r="H46" s="51"/>
      <c r="I46" s="162">
        <v>0</v>
      </c>
      <c r="J46" s="51">
        <v>2200</v>
      </c>
      <c r="K46" s="162">
        <v>2200</v>
      </c>
      <c r="L46" s="51"/>
      <c r="M46" s="162">
        <v>2200</v>
      </c>
      <c r="N46" s="125"/>
      <c r="O46" s="162">
        <v>2200</v>
      </c>
      <c r="P46" s="125"/>
      <c r="Q46" s="162">
        <v>2200</v>
      </c>
      <c r="R46" s="125"/>
      <c r="S46" s="162">
        <v>2200</v>
      </c>
      <c r="T46" s="125"/>
      <c r="U46" s="162">
        <v>2200</v>
      </c>
      <c r="V46" s="125"/>
      <c r="W46" s="162">
        <v>2200</v>
      </c>
      <c r="X46" s="125"/>
      <c r="Y46" s="162">
        <v>2200</v>
      </c>
      <c r="Z46" s="125"/>
      <c r="AA46" s="162">
        <v>2200</v>
      </c>
    </row>
    <row r="47" spans="1:27" ht="14.25" customHeight="1">
      <c r="A47" s="84"/>
      <c r="B47" s="92"/>
      <c r="C47" s="92">
        <v>6313</v>
      </c>
      <c r="D47" s="37" t="s">
        <v>179</v>
      </c>
      <c r="E47" s="29" t="s">
        <v>180</v>
      </c>
      <c r="F47" s="69"/>
      <c r="G47" s="162">
        <v>0</v>
      </c>
      <c r="H47" s="51"/>
      <c r="I47" s="162">
        <v>0</v>
      </c>
      <c r="J47" s="51"/>
      <c r="K47" s="162">
        <v>0</v>
      </c>
      <c r="L47" s="51"/>
      <c r="M47" s="162">
        <v>0</v>
      </c>
      <c r="N47" s="125"/>
      <c r="O47" s="162">
        <v>0</v>
      </c>
      <c r="P47" s="125"/>
      <c r="Q47" s="162">
        <v>0</v>
      </c>
      <c r="R47" s="51">
        <v>2000</v>
      </c>
      <c r="S47" s="162">
        <v>2000</v>
      </c>
      <c r="T47" s="51"/>
      <c r="U47" s="162">
        <v>2000</v>
      </c>
      <c r="V47" s="51"/>
      <c r="W47" s="162">
        <v>2000</v>
      </c>
      <c r="X47" s="51"/>
      <c r="Y47" s="162">
        <v>2000</v>
      </c>
      <c r="Z47" s="51"/>
      <c r="AA47" s="162">
        <v>2000</v>
      </c>
    </row>
    <row r="48" spans="1:27" ht="14.25" customHeight="1">
      <c r="A48" s="84"/>
      <c r="B48" s="92"/>
      <c r="C48" s="92">
        <v>5171</v>
      </c>
      <c r="D48" s="37" t="s">
        <v>52</v>
      </c>
      <c r="E48" s="29" t="s">
        <v>53</v>
      </c>
      <c r="F48" s="69"/>
      <c r="G48" s="162">
        <v>0</v>
      </c>
      <c r="H48" s="51">
        <v>170</v>
      </c>
      <c r="I48" s="162">
        <v>170</v>
      </c>
      <c r="J48" s="125"/>
      <c r="K48" s="162">
        <v>170</v>
      </c>
      <c r="L48" s="51"/>
      <c r="M48" s="162">
        <v>170</v>
      </c>
      <c r="N48" s="125"/>
      <c r="O48" s="162">
        <v>170</v>
      </c>
      <c r="P48" s="125"/>
      <c r="Q48" s="162">
        <v>170</v>
      </c>
      <c r="R48" s="125"/>
      <c r="S48" s="162">
        <v>170</v>
      </c>
      <c r="T48" s="125"/>
      <c r="U48" s="162">
        <v>170</v>
      </c>
      <c r="V48" s="125"/>
      <c r="W48" s="162">
        <v>170</v>
      </c>
      <c r="X48" s="125"/>
      <c r="Y48" s="162">
        <v>170</v>
      </c>
      <c r="Z48" s="125"/>
      <c r="AA48" s="162">
        <v>170</v>
      </c>
    </row>
    <row r="49" spans="1:27" ht="14.25" customHeight="1">
      <c r="A49" s="84"/>
      <c r="B49" s="92"/>
      <c r="C49" s="92">
        <v>5171</v>
      </c>
      <c r="D49" s="37" t="s">
        <v>54</v>
      </c>
      <c r="E49" s="29" t="s">
        <v>55</v>
      </c>
      <c r="F49" s="69"/>
      <c r="G49" s="162">
        <v>0</v>
      </c>
      <c r="H49" s="51">
        <v>350</v>
      </c>
      <c r="I49" s="162">
        <v>350</v>
      </c>
      <c r="J49" s="125"/>
      <c r="K49" s="162">
        <v>350</v>
      </c>
      <c r="L49" s="51"/>
      <c r="M49" s="162">
        <v>350</v>
      </c>
      <c r="N49" s="125"/>
      <c r="O49" s="162">
        <v>350</v>
      </c>
      <c r="P49" s="125"/>
      <c r="Q49" s="162">
        <v>350</v>
      </c>
      <c r="R49" s="125"/>
      <c r="S49" s="162">
        <v>350</v>
      </c>
      <c r="T49" s="125"/>
      <c r="U49" s="162">
        <v>350</v>
      </c>
      <c r="V49" s="125"/>
      <c r="W49" s="162">
        <v>350</v>
      </c>
      <c r="X49" s="51">
        <v>-7</v>
      </c>
      <c r="Y49" s="162">
        <v>343</v>
      </c>
      <c r="Z49" s="51"/>
      <c r="AA49" s="162">
        <v>343</v>
      </c>
    </row>
    <row r="50" spans="1:27" ht="14.25" customHeight="1">
      <c r="A50" s="84"/>
      <c r="B50" s="92"/>
      <c r="C50" s="92">
        <v>5171</v>
      </c>
      <c r="D50" s="37" t="s">
        <v>210</v>
      </c>
      <c r="E50" s="29" t="s">
        <v>211</v>
      </c>
      <c r="F50" s="69"/>
      <c r="G50" s="162">
        <v>0</v>
      </c>
      <c r="H50" s="51"/>
      <c r="I50" s="162">
        <v>0</v>
      </c>
      <c r="J50" s="125"/>
      <c r="K50" s="162">
        <v>0</v>
      </c>
      <c r="L50" s="51"/>
      <c r="M50" s="162">
        <v>0</v>
      </c>
      <c r="N50" s="125"/>
      <c r="O50" s="162">
        <v>0</v>
      </c>
      <c r="P50" s="125"/>
      <c r="Q50" s="162">
        <v>0</v>
      </c>
      <c r="R50" s="125"/>
      <c r="S50" s="162">
        <v>0</v>
      </c>
      <c r="T50" s="125"/>
      <c r="U50" s="162">
        <v>0</v>
      </c>
      <c r="V50" s="125"/>
      <c r="W50" s="162">
        <v>0</v>
      </c>
      <c r="X50" s="51">
        <v>40</v>
      </c>
      <c r="Y50" s="162">
        <v>40</v>
      </c>
      <c r="Z50" s="51"/>
      <c r="AA50" s="162">
        <v>40</v>
      </c>
    </row>
    <row r="51" spans="1:27" ht="14.25" customHeight="1">
      <c r="A51" s="84"/>
      <c r="B51" s="92"/>
      <c r="C51" s="92">
        <v>5171</v>
      </c>
      <c r="D51" s="37" t="s">
        <v>212</v>
      </c>
      <c r="E51" s="29" t="s">
        <v>213</v>
      </c>
      <c r="F51" s="69"/>
      <c r="G51" s="162">
        <v>0</v>
      </c>
      <c r="H51" s="51"/>
      <c r="I51" s="162">
        <v>0</v>
      </c>
      <c r="J51" s="125"/>
      <c r="K51" s="162">
        <v>0</v>
      </c>
      <c r="L51" s="51"/>
      <c r="M51" s="162">
        <v>0</v>
      </c>
      <c r="N51" s="125"/>
      <c r="O51" s="162">
        <v>0</v>
      </c>
      <c r="P51" s="125"/>
      <c r="Q51" s="162">
        <v>0</v>
      </c>
      <c r="R51" s="125"/>
      <c r="S51" s="162">
        <v>0</v>
      </c>
      <c r="T51" s="125"/>
      <c r="U51" s="162">
        <v>0</v>
      </c>
      <c r="V51" s="125"/>
      <c r="W51" s="162">
        <v>0</v>
      </c>
      <c r="X51" s="51">
        <v>545</v>
      </c>
      <c r="Y51" s="162">
        <v>545</v>
      </c>
      <c r="Z51" s="51"/>
      <c r="AA51" s="162">
        <v>545</v>
      </c>
    </row>
    <row r="52" spans="1:27" ht="14.25" customHeight="1">
      <c r="A52" s="84"/>
      <c r="B52" s="92"/>
      <c r="C52" s="92">
        <v>5171</v>
      </c>
      <c r="D52" s="37" t="s">
        <v>214</v>
      </c>
      <c r="E52" s="29" t="s">
        <v>215</v>
      </c>
      <c r="F52" s="69"/>
      <c r="G52" s="162">
        <v>0</v>
      </c>
      <c r="H52" s="51"/>
      <c r="I52" s="162">
        <v>0</v>
      </c>
      <c r="J52" s="125"/>
      <c r="K52" s="162">
        <v>0</v>
      </c>
      <c r="L52" s="51"/>
      <c r="M52" s="162">
        <v>0</v>
      </c>
      <c r="N52" s="125"/>
      <c r="O52" s="162">
        <v>0</v>
      </c>
      <c r="P52" s="125"/>
      <c r="Q52" s="162">
        <v>0</v>
      </c>
      <c r="R52" s="125"/>
      <c r="S52" s="162">
        <v>0</v>
      </c>
      <c r="T52" s="125"/>
      <c r="U52" s="162">
        <v>0</v>
      </c>
      <c r="V52" s="125"/>
      <c r="W52" s="162">
        <v>0</v>
      </c>
      <c r="X52" s="51">
        <v>150</v>
      </c>
      <c r="Y52" s="162">
        <v>150</v>
      </c>
      <c r="Z52" s="51"/>
      <c r="AA52" s="162">
        <v>150</v>
      </c>
    </row>
    <row r="53" spans="1:27" ht="14.25" customHeight="1">
      <c r="A53" s="84"/>
      <c r="B53" s="92"/>
      <c r="C53" s="85">
        <v>6121</v>
      </c>
      <c r="D53" s="37"/>
      <c r="E53" s="34" t="s">
        <v>30</v>
      </c>
      <c r="F53" s="69"/>
      <c r="G53" s="115">
        <f>SUM(G39:G41)</f>
        <v>12916</v>
      </c>
      <c r="H53" s="199">
        <f>SUM(H39:H41)</f>
        <v>12490</v>
      </c>
      <c r="I53" s="115">
        <f>SUM(G53:H53)</f>
        <v>25406</v>
      </c>
      <c r="J53" s="199">
        <v>1150</v>
      </c>
      <c r="K53" s="115">
        <f>SUM(I53:J53)</f>
        <v>26556</v>
      </c>
      <c r="L53" s="199">
        <v>388</v>
      </c>
      <c r="M53" s="115">
        <f>SUM(K53:L53)</f>
        <v>26944</v>
      </c>
      <c r="N53" s="199">
        <v>-26316</v>
      </c>
      <c r="O53" s="115">
        <f>SUM(M53:N53)</f>
        <v>628</v>
      </c>
      <c r="P53" s="199"/>
      <c r="Q53" s="115">
        <f>SUM(O53:P53)</f>
        <v>628</v>
      </c>
      <c r="R53" s="199">
        <v>123.2</v>
      </c>
      <c r="S53" s="115">
        <f>SUM(Q53:R53)</f>
        <v>751.2</v>
      </c>
      <c r="T53" s="199"/>
      <c r="U53" s="115">
        <f>SUM(S53:T53)</f>
        <v>751.2</v>
      </c>
      <c r="V53" s="199"/>
      <c r="W53" s="115">
        <f>SUM(U53:V53)</f>
        <v>751.2</v>
      </c>
      <c r="X53" s="199"/>
      <c r="Y53" s="115">
        <f>SUM(W53:X53)</f>
        <v>751.2</v>
      </c>
      <c r="Z53" s="199"/>
      <c r="AA53" s="115">
        <f>SUM(Y53:Z53)</f>
        <v>751.2</v>
      </c>
    </row>
    <row r="54" spans="1:27" ht="14.25" customHeight="1">
      <c r="A54" s="84"/>
      <c r="B54" s="92"/>
      <c r="C54" s="85">
        <v>6313</v>
      </c>
      <c r="D54" s="37"/>
      <c r="E54" s="31" t="s">
        <v>56</v>
      </c>
      <c r="F54" s="69"/>
      <c r="G54" s="202">
        <f>SUM(G43:G45)</f>
        <v>0</v>
      </c>
      <c r="H54" s="200">
        <f>SUM(H43:H45)</f>
        <v>584.70000000000005</v>
      </c>
      <c r="I54" s="202">
        <f>SUM(G54:H54)</f>
        <v>584.70000000000005</v>
      </c>
      <c r="J54" s="200">
        <v>2200</v>
      </c>
      <c r="K54" s="202">
        <f>SUM(I54:J54)</f>
        <v>2784.7</v>
      </c>
      <c r="L54" s="51"/>
      <c r="M54" s="202">
        <f>SUM(K54:L54)</f>
        <v>2784.7</v>
      </c>
      <c r="N54" s="200">
        <v>-196.8</v>
      </c>
      <c r="O54" s="203">
        <f>SUM(M54:N54)</f>
        <v>2587.8999999999996</v>
      </c>
      <c r="P54" s="200"/>
      <c r="Q54" s="203">
        <f>SUM(O54:P54)</f>
        <v>2587.8999999999996</v>
      </c>
      <c r="R54" s="200">
        <v>2000</v>
      </c>
      <c r="S54" s="203">
        <f>SUM(Q54:R54)</f>
        <v>4587.8999999999996</v>
      </c>
      <c r="T54" s="200"/>
      <c r="U54" s="203">
        <f>SUM(S54:T54)</f>
        <v>4587.8999999999996</v>
      </c>
      <c r="V54" s="200"/>
      <c r="W54" s="203">
        <f>SUM(U54:V54)</f>
        <v>4587.8999999999996</v>
      </c>
      <c r="X54" s="200"/>
      <c r="Y54" s="203">
        <f>SUM(W54:X54)</f>
        <v>4587.8999999999996</v>
      </c>
      <c r="Z54" s="200"/>
      <c r="AA54" s="203">
        <f>SUM(Y54:Z54)</f>
        <v>4587.8999999999996</v>
      </c>
    </row>
    <row r="55" spans="1:27" ht="14.25" customHeight="1" thickBot="1">
      <c r="A55" s="84"/>
      <c r="B55" s="92"/>
      <c r="C55" s="85">
        <v>5171</v>
      </c>
      <c r="D55" s="37"/>
      <c r="E55" s="31" t="s">
        <v>57</v>
      </c>
      <c r="F55" s="69"/>
      <c r="G55" s="114">
        <f>SUM(G48:G49)</f>
        <v>0</v>
      </c>
      <c r="H55" s="201">
        <f>SUM(H48:H49)</f>
        <v>520</v>
      </c>
      <c r="I55" s="114">
        <f>SUM(G55:H55)</f>
        <v>520</v>
      </c>
      <c r="J55" s="51"/>
      <c r="K55" s="114">
        <f>SUM(I55:J55)</f>
        <v>520</v>
      </c>
      <c r="L55" s="51"/>
      <c r="M55" s="114">
        <f>SUM(K55:L55)</f>
        <v>520</v>
      </c>
      <c r="N55" s="51"/>
      <c r="O55" s="114">
        <f>SUM(M55:N55)</f>
        <v>520</v>
      </c>
      <c r="P55" s="51"/>
      <c r="Q55" s="114">
        <f>SUM(O55:P55)</f>
        <v>520</v>
      </c>
      <c r="R55" s="51"/>
      <c r="S55" s="114">
        <f>SUM(Q55:R55)</f>
        <v>520</v>
      </c>
      <c r="T55" s="51"/>
      <c r="U55" s="114">
        <f>SUM(S55:T55)</f>
        <v>520</v>
      </c>
      <c r="V55" s="51"/>
      <c r="W55" s="114">
        <f>SUM(U55:V55)</f>
        <v>520</v>
      </c>
      <c r="X55" s="205">
        <v>728</v>
      </c>
      <c r="Y55" s="114">
        <f>SUM(W55:X55)</f>
        <v>1248</v>
      </c>
      <c r="Z55" s="205"/>
      <c r="AA55" s="114">
        <f>SUM(Y55:Z55)</f>
        <v>1248</v>
      </c>
    </row>
    <row r="56" spans="1:27" ht="14.25" customHeight="1">
      <c r="A56" s="88">
        <v>93</v>
      </c>
      <c r="B56" s="89">
        <v>3522</v>
      </c>
      <c r="C56" s="89"/>
      <c r="D56" s="35"/>
      <c r="E56" s="90" t="s">
        <v>39</v>
      </c>
      <c r="F56" s="91"/>
      <c r="G56" s="112">
        <f>SUM(G81+G79+G77)</f>
        <v>40500</v>
      </c>
      <c r="H56" s="54"/>
      <c r="I56" s="112">
        <f>SUM(I81+I79+I77)</f>
        <v>72634.3</v>
      </c>
      <c r="J56" s="54"/>
      <c r="K56" s="112">
        <f>SUM(K81+K79+K77)</f>
        <v>73634.3</v>
      </c>
      <c r="L56" s="54"/>
      <c r="M56" s="112">
        <f>SUM(M81+M79+M77)</f>
        <v>71170.100000000006</v>
      </c>
      <c r="N56" s="54"/>
      <c r="O56" s="142">
        <f>SUM(O81+O79+O80+O77)</f>
        <v>71101.8</v>
      </c>
      <c r="P56" s="54"/>
      <c r="Q56" s="142">
        <f>SUM(Q81+Q79+Q80+Q77)</f>
        <v>71101.8</v>
      </c>
      <c r="R56" s="54"/>
      <c r="S56" s="142">
        <f>SUM(S81+S79+S80+S77+S78)</f>
        <v>86564</v>
      </c>
      <c r="T56" s="54"/>
      <c r="U56" s="142">
        <f>SUM(U81+U79+U80+U77+U78)</f>
        <v>86564</v>
      </c>
      <c r="V56" s="54"/>
      <c r="W56" s="142">
        <f>SUM(W81+W79+W80+W77+W78)</f>
        <v>86564</v>
      </c>
      <c r="X56" s="54"/>
      <c r="Y56" s="142">
        <f>SUM(Y81+Y79+Y80+Y77+Y78)</f>
        <v>88129.000000000015</v>
      </c>
      <c r="Z56" s="54"/>
      <c r="AA56" s="142">
        <f>SUM(AA81+AA79+AA80+AA77+AA78)</f>
        <v>88129.000000000015</v>
      </c>
    </row>
    <row r="57" spans="1:27" ht="14.25" customHeight="1">
      <c r="A57" s="71"/>
      <c r="B57" s="63"/>
      <c r="C57" s="63">
        <v>6121</v>
      </c>
      <c r="D57" s="37" t="s">
        <v>40</v>
      </c>
      <c r="E57" s="101" t="s">
        <v>41</v>
      </c>
      <c r="F57" s="72"/>
      <c r="G57" s="73">
        <v>25000</v>
      </c>
      <c r="H57" s="53">
        <v>15055.4</v>
      </c>
      <c r="I57" s="73">
        <v>40055.4</v>
      </c>
      <c r="J57" s="53"/>
      <c r="K57" s="73">
        <v>40055.4</v>
      </c>
      <c r="L57" s="53"/>
      <c r="M57" s="73">
        <v>40055.4</v>
      </c>
      <c r="N57" s="53"/>
      <c r="O57" s="116">
        <v>40055.4</v>
      </c>
      <c r="P57" s="53"/>
      <c r="Q57" s="116">
        <v>40055.4</v>
      </c>
      <c r="R57" s="53">
        <v>-2500</v>
      </c>
      <c r="S57" s="116">
        <v>37555.4</v>
      </c>
      <c r="T57" s="53"/>
      <c r="U57" s="116">
        <v>37555.4</v>
      </c>
      <c r="V57" s="53"/>
      <c r="W57" s="116">
        <v>37555.4</v>
      </c>
      <c r="X57" s="53">
        <v>-2300</v>
      </c>
      <c r="Y57" s="116">
        <v>35255.4</v>
      </c>
      <c r="Z57" s="53"/>
      <c r="AA57" s="116">
        <v>35255.4</v>
      </c>
    </row>
    <row r="58" spans="1:27" ht="14.25" customHeight="1">
      <c r="A58" s="84"/>
      <c r="B58" s="92"/>
      <c r="C58" s="63">
        <v>6121</v>
      </c>
      <c r="D58" s="37" t="s">
        <v>42</v>
      </c>
      <c r="E58" s="101" t="s">
        <v>43</v>
      </c>
      <c r="F58" s="245">
        <v>18351661.600000001</v>
      </c>
      <c r="G58" s="73">
        <v>15500</v>
      </c>
      <c r="H58" s="53">
        <v>10761.7</v>
      </c>
      <c r="I58" s="73">
        <v>26261.7</v>
      </c>
      <c r="J58" s="53"/>
      <c r="K58" s="73">
        <v>26261.7</v>
      </c>
      <c r="L58" s="53">
        <v>-2684.2</v>
      </c>
      <c r="M58" s="73">
        <v>23577.5</v>
      </c>
      <c r="N58" s="53">
        <v>-1945.5</v>
      </c>
      <c r="O58" s="116">
        <v>21632</v>
      </c>
      <c r="P58" s="53"/>
      <c r="Q58" s="116">
        <v>21632</v>
      </c>
      <c r="R58" s="53">
        <v>-1758</v>
      </c>
      <c r="S58" s="116">
        <v>19874</v>
      </c>
      <c r="T58" s="53"/>
      <c r="U58" s="116">
        <v>19874</v>
      </c>
      <c r="V58" s="53"/>
      <c r="W58" s="116">
        <v>19874</v>
      </c>
      <c r="X58" s="53"/>
      <c r="Y58" s="116">
        <v>19874</v>
      </c>
      <c r="Z58" s="53"/>
      <c r="AA58" s="116">
        <v>19874</v>
      </c>
    </row>
    <row r="59" spans="1:27" ht="14.25" customHeight="1">
      <c r="A59" s="84"/>
      <c r="B59" s="92"/>
      <c r="C59" s="63">
        <v>6122</v>
      </c>
      <c r="D59" s="37" t="s">
        <v>42</v>
      </c>
      <c r="E59" s="101" t="s">
        <v>43</v>
      </c>
      <c r="F59" s="239"/>
      <c r="G59" s="73">
        <v>0</v>
      </c>
      <c r="H59" s="53"/>
      <c r="I59" s="73">
        <v>0</v>
      </c>
      <c r="J59" s="53"/>
      <c r="K59" s="73">
        <v>0</v>
      </c>
      <c r="L59" s="53"/>
      <c r="M59" s="73">
        <v>0</v>
      </c>
      <c r="N59" s="53"/>
      <c r="O59" s="116">
        <v>0</v>
      </c>
      <c r="P59" s="53"/>
      <c r="Q59" s="116">
        <v>0</v>
      </c>
      <c r="R59" s="53">
        <v>391.8</v>
      </c>
      <c r="S59" s="116">
        <v>391.8</v>
      </c>
      <c r="T59" s="53"/>
      <c r="U59" s="116">
        <v>391.8</v>
      </c>
      <c r="V59" s="53"/>
      <c r="W59" s="116">
        <v>391.8</v>
      </c>
      <c r="X59" s="53"/>
      <c r="Y59" s="116">
        <v>391.8</v>
      </c>
      <c r="Z59" s="53"/>
      <c r="AA59" s="116">
        <v>391.8</v>
      </c>
    </row>
    <row r="60" spans="1:27" ht="14.25" customHeight="1">
      <c r="A60" s="84"/>
      <c r="B60" s="92"/>
      <c r="C60" s="63">
        <v>5137</v>
      </c>
      <c r="D60" s="37" t="s">
        <v>42</v>
      </c>
      <c r="E60" s="101" t="s">
        <v>43</v>
      </c>
      <c r="F60" s="73"/>
      <c r="G60" s="73">
        <v>0</v>
      </c>
      <c r="H60" s="53"/>
      <c r="I60" s="73">
        <v>0</v>
      </c>
      <c r="J60" s="53"/>
      <c r="K60" s="73">
        <v>0</v>
      </c>
      <c r="L60" s="53"/>
      <c r="M60" s="73">
        <v>0</v>
      </c>
      <c r="N60" s="53">
        <v>1945.5</v>
      </c>
      <c r="O60" s="116">
        <v>1945.5</v>
      </c>
      <c r="P60" s="53"/>
      <c r="Q60" s="116">
        <v>1945.5</v>
      </c>
      <c r="R60" s="53">
        <v>-391.8</v>
      </c>
      <c r="S60" s="116">
        <v>1553.7</v>
      </c>
      <c r="T60" s="53"/>
      <c r="U60" s="116">
        <v>1553.7</v>
      </c>
      <c r="V60" s="53"/>
      <c r="W60" s="116">
        <v>1553.7</v>
      </c>
      <c r="X60" s="53">
        <v>-75</v>
      </c>
      <c r="Y60" s="116">
        <v>1478.7</v>
      </c>
      <c r="Z60" s="53"/>
      <c r="AA60" s="116">
        <v>1478.7</v>
      </c>
    </row>
    <row r="61" spans="1:27" ht="14.25" customHeight="1">
      <c r="A61" s="84"/>
      <c r="B61" s="92"/>
      <c r="C61" s="63">
        <v>6121</v>
      </c>
      <c r="D61" s="37" t="s">
        <v>58</v>
      </c>
      <c r="E61" s="101" t="s">
        <v>59</v>
      </c>
      <c r="F61" s="72"/>
      <c r="G61" s="73">
        <v>0</v>
      </c>
      <c r="H61" s="53">
        <v>1323</v>
      </c>
      <c r="I61" s="73">
        <v>1323</v>
      </c>
      <c r="J61" s="53"/>
      <c r="K61" s="73">
        <v>1323</v>
      </c>
      <c r="L61" s="53">
        <v>210</v>
      </c>
      <c r="M61" s="73">
        <v>1533</v>
      </c>
      <c r="N61" s="53">
        <v>-53.8</v>
      </c>
      <c r="O61" s="116">
        <v>1479.2</v>
      </c>
      <c r="P61" s="53"/>
      <c r="Q61" s="116">
        <v>1479.2</v>
      </c>
      <c r="R61" s="53">
        <v>-197</v>
      </c>
      <c r="S61" s="116">
        <v>1282.2</v>
      </c>
      <c r="T61" s="53"/>
      <c r="U61" s="116">
        <v>1282.2</v>
      </c>
      <c r="V61" s="53"/>
      <c r="W61" s="116">
        <v>1282.2</v>
      </c>
      <c r="X61" s="53"/>
      <c r="Y61" s="116">
        <v>1282.2</v>
      </c>
      <c r="Z61" s="53"/>
      <c r="AA61" s="116">
        <v>1282.2</v>
      </c>
    </row>
    <row r="62" spans="1:27" ht="14.25" customHeight="1">
      <c r="A62" s="84"/>
      <c r="B62" s="92"/>
      <c r="C62" s="63">
        <v>6121</v>
      </c>
      <c r="D62" s="37" t="s">
        <v>138</v>
      </c>
      <c r="E62" s="101" t="s">
        <v>201</v>
      </c>
      <c r="F62" s="72"/>
      <c r="G62" s="73">
        <v>0</v>
      </c>
      <c r="H62" s="53"/>
      <c r="I62" s="73">
        <v>0</v>
      </c>
      <c r="J62" s="53">
        <v>500</v>
      </c>
      <c r="K62" s="73">
        <v>500</v>
      </c>
      <c r="L62" s="53">
        <v>400</v>
      </c>
      <c r="M62" s="73">
        <v>900</v>
      </c>
      <c r="N62" s="53"/>
      <c r="O62" s="116">
        <v>900</v>
      </c>
      <c r="P62" s="53"/>
      <c r="Q62" s="116">
        <v>900</v>
      </c>
      <c r="R62" s="53">
        <v>199.2</v>
      </c>
      <c r="S62" s="116">
        <v>1099.2</v>
      </c>
      <c r="T62" s="53"/>
      <c r="U62" s="116">
        <v>1099.2</v>
      </c>
      <c r="V62" s="53"/>
      <c r="W62" s="116">
        <v>1099.2</v>
      </c>
      <c r="X62" s="53"/>
      <c r="Y62" s="116">
        <v>1099.2</v>
      </c>
      <c r="Z62" s="53"/>
      <c r="AA62" s="116">
        <v>1099.2</v>
      </c>
    </row>
    <row r="63" spans="1:27" ht="14.25" customHeight="1">
      <c r="A63" s="84"/>
      <c r="B63" s="92"/>
      <c r="C63" s="63">
        <v>6121</v>
      </c>
      <c r="D63" s="37" t="s">
        <v>194</v>
      </c>
      <c r="E63" s="101" t="s">
        <v>195</v>
      </c>
      <c r="F63" s="72"/>
      <c r="G63" s="73">
        <v>0</v>
      </c>
      <c r="H63" s="53"/>
      <c r="I63" s="73">
        <v>0</v>
      </c>
      <c r="J63" s="53"/>
      <c r="K63" s="73">
        <v>0</v>
      </c>
      <c r="L63" s="53"/>
      <c r="M63" s="73">
        <v>0</v>
      </c>
      <c r="N63" s="53"/>
      <c r="O63" s="116">
        <v>0</v>
      </c>
      <c r="P63" s="53"/>
      <c r="Q63" s="116">
        <v>0</v>
      </c>
      <c r="R63" s="53">
        <v>15000</v>
      </c>
      <c r="S63" s="116">
        <v>15000</v>
      </c>
      <c r="T63" s="53"/>
      <c r="U63" s="116">
        <v>15000</v>
      </c>
      <c r="V63" s="53"/>
      <c r="W63" s="116">
        <v>15000</v>
      </c>
      <c r="X63" s="53"/>
      <c r="Y63" s="116">
        <v>15000</v>
      </c>
      <c r="Z63" s="53"/>
      <c r="AA63" s="116">
        <v>15000</v>
      </c>
    </row>
    <row r="64" spans="1:27" ht="14.25" customHeight="1">
      <c r="A64" s="84"/>
      <c r="B64" s="92"/>
      <c r="C64" s="63">
        <v>6121</v>
      </c>
      <c r="D64" s="37" t="s">
        <v>190</v>
      </c>
      <c r="E64" s="101" t="s">
        <v>196</v>
      </c>
      <c r="F64" s="72"/>
      <c r="G64" s="73">
        <v>0</v>
      </c>
      <c r="H64" s="53"/>
      <c r="I64" s="73">
        <v>0</v>
      </c>
      <c r="J64" s="53"/>
      <c r="K64" s="73">
        <v>0</v>
      </c>
      <c r="L64" s="53"/>
      <c r="M64" s="73">
        <v>0</v>
      </c>
      <c r="N64" s="53"/>
      <c r="O64" s="116">
        <v>0</v>
      </c>
      <c r="P64" s="53"/>
      <c r="Q64" s="116">
        <v>0</v>
      </c>
      <c r="R64" s="53">
        <v>2700</v>
      </c>
      <c r="S64" s="116">
        <v>2700</v>
      </c>
      <c r="T64" s="53"/>
      <c r="U64" s="116">
        <v>2700</v>
      </c>
      <c r="V64" s="53"/>
      <c r="W64" s="116">
        <v>2700</v>
      </c>
      <c r="X64" s="53"/>
      <c r="Y64" s="116">
        <v>2700</v>
      </c>
      <c r="Z64" s="53"/>
      <c r="AA64" s="116">
        <v>2700</v>
      </c>
    </row>
    <row r="65" spans="1:27" ht="14.25" customHeight="1">
      <c r="A65" s="84"/>
      <c r="B65" s="92"/>
      <c r="C65" s="63">
        <v>6313</v>
      </c>
      <c r="D65" s="37" t="s">
        <v>60</v>
      </c>
      <c r="E65" s="101" t="s">
        <v>61</v>
      </c>
      <c r="F65" s="72"/>
      <c r="G65" s="73">
        <v>0</v>
      </c>
      <c r="H65" s="53">
        <v>988</v>
      </c>
      <c r="I65" s="73">
        <v>988</v>
      </c>
      <c r="J65" s="53"/>
      <c r="K65" s="73">
        <v>988</v>
      </c>
      <c r="L65" s="53"/>
      <c r="M65" s="73">
        <v>988</v>
      </c>
      <c r="N65" s="53"/>
      <c r="O65" s="116">
        <v>988</v>
      </c>
      <c r="P65" s="53"/>
      <c r="Q65" s="116">
        <v>988</v>
      </c>
      <c r="R65" s="53"/>
      <c r="S65" s="116">
        <v>988</v>
      </c>
      <c r="T65" s="53"/>
      <c r="U65" s="116">
        <v>988</v>
      </c>
      <c r="V65" s="53"/>
      <c r="W65" s="116">
        <v>988</v>
      </c>
      <c r="X65" s="53"/>
      <c r="Y65" s="116">
        <v>988</v>
      </c>
      <c r="Z65" s="53"/>
      <c r="AA65" s="116">
        <v>988</v>
      </c>
    </row>
    <row r="66" spans="1:27" ht="14.25" customHeight="1">
      <c r="A66" s="84"/>
      <c r="B66" s="92"/>
      <c r="C66" s="63">
        <v>6313</v>
      </c>
      <c r="D66" s="37" t="s">
        <v>62</v>
      </c>
      <c r="E66" s="101" t="s">
        <v>63</v>
      </c>
      <c r="F66" s="72"/>
      <c r="G66" s="73">
        <v>0</v>
      </c>
      <c r="H66" s="53">
        <v>390</v>
      </c>
      <c r="I66" s="73">
        <v>390</v>
      </c>
      <c r="J66" s="53"/>
      <c r="K66" s="73">
        <v>390</v>
      </c>
      <c r="L66" s="53">
        <v>-390</v>
      </c>
      <c r="M66" s="73">
        <v>0</v>
      </c>
      <c r="N66" s="53"/>
      <c r="O66" s="116">
        <v>0</v>
      </c>
      <c r="P66" s="53"/>
      <c r="Q66" s="116">
        <v>0</v>
      </c>
      <c r="R66" s="53"/>
      <c r="S66" s="116">
        <v>0</v>
      </c>
      <c r="T66" s="53"/>
      <c r="U66" s="116">
        <v>0</v>
      </c>
      <c r="V66" s="53"/>
      <c r="W66" s="116">
        <v>0</v>
      </c>
      <c r="X66" s="53"/>
      <c r="Y66" s="116">
        <v>0</v>
      </c>
      <c r="Z66" s="53"/>
      <c r="AA66" s="116">
        <v>0</v>
      </c>
    </row>
    <row r="67" spans="1:27" ht="14.25" customHeight="1">
      <c r="A67" s="84"/>
      <c r="B67" s="92"/>
      <c r="C67" s="63">
        <v>6313</v>
      </c>
      <c r="D67" s="37" t="s">
        <v>64</v>
      </c>
      <c r="E67" s="101" t="s">
        <v>65</v>
      </c>
      <c r="F67" s="72"/>
      <c r="G67" s="73">
        <v>0</v>
      </c>
      <c r="H67" s="53">
        <v>1200</v>
      </c>
      <c r="I67" s="73">
        <v>1200</v>
      </c>
      <c r="J67" s="53"/>
      <c r="K67" s="73">
        <v>1200</v>
      </c>
      <c r="L67" s="53"/>
      <c r="M67" s="73">
        <v>1200</v>
      </c>
      <c r="N67" s="53"/>
      <c r="O67" s="116">
        <v>1200</v>
      </c>
      <c r="P67" s="53"/>
      <c r="Q67" s="116">
        <v>1200</v>
      </c>
      <c r="R67" s="53"/>
      <c r="S67" s="116">
        <v>1200</v>
      </c>
      <c r="T67" s="53"/>
      <c r="U67" s="116">
        <v>1200</v>
      </c>
      <c r="V67" s="53"/>
      <c r="W67" s="116">
        <v>1200</v>
      </c>
      <c r="X67" s="53"/>
      <c r="Y67" s="116">
        <v>1200</v>
      </c>
      <c r="Z67" s="53"/>
      <c r="AA67" s="116">
        <v>1200</v>
      </c>
    </row>
    <row r="68" spans="1:27" ht="14.25" customHeight="1">
      <c r="A68" s="84"/>
      <c r="B68" s="92"/>
      <c r="C68" s="63">
        <v>6313</v>
      </c>
      <c r="D68" s="37" t="s">
        <v>66</v>
      </c>
      <c r="E68" s="101" t="s">
        <v>69</v>
      </c>
      <c r="F68" s="72"/>
      <c r="G68" s="73">
        <v>0</v>
      </c>
      <c r="H68" s="53">
        <v>380</v>
      </c>
      <c r="I68" s="73">
        <v>380</v>
      </c>
      <c r="J68" s="53"/>
      <c r="K68" s="73">
        <v>380</v>
      </c>
      <c r="L68" s="53"/>
      <c r="M68" s="73">
        <v>380</v>
      </c>
      <c r="N68" s="53"/>
      <c r="O68" s="116">
        <v>380</v>
      </c>
      <c r="P68" s="53"/>
      <c r="Q68" s="116">
        <v>380</v>
      </c>
      <c r="R68" s="53"/>
      <c r="S68" s="116">
        <v>380</v>
      </c>
      <c r="T68" s="53"/>
      <c r="U68" s="116">
        <v>380</v>
      </c>
      <c r="V68" s="53"/>
      <c r="W68" s="116">
        <v>380</v>
      </c>
      <c r="X68" s="53"/>
      <c r="Y68" s="116">
        <v>380</v>
      </c>
      <c r="Z68" s="53"/>
      <c r="AA68" s="116">
        <v>380</v>
      </c>
    </row>
    <row r="69" spans="1:27" ht="14.25" customHeight="1">
      <c r="A69" s="84"/>
      <c r="B69" s="92"/>
      <c r="C69" s="63">
        <v>6313</v>
      </c>
      <c r="D69" s="37" t="s">
        <v>67</v>
      </c>
      <c r="E69" s="101" t="s">
        <v>68</v>
      </c>
      <c r="F69" s="72"/>
      <c r="G69" s="73">
        <v>0</v>
      </c>
      <c r="H69" s="53">
        <v>700</v>
      </c>
      <c r="I69" s="73">
        <v>700</v>
      </c>
      <c r="J69" s="53"/>
      <c r="K69" s="73">
        <v>700</v>
      </c>
      <c r="L69" s="53"/>
      <c r="M69" s="73">
        <v>700</v>
      </c>
      <c r="N69" s="53"/>
      <c r="O69" s="116">
        <v>700</v>
      </c>
      <c r="P69" s="53"/>
      <c r="Q69" s="116">
        <v>700</v>
      </c>
      <c r="R69" s="53"/>
      <c r="S69" s="116">
        <v>700</v>
      </c>
      <c r="T69" s="53"/>
      <c r="U69" s="116">
        <v>700</v>
      </c>
      <c r="V69" s="53"/>
      <c r="W69" s="116">
        <v>700</v>
      </c>
      <c r="X69" s="53"/>
      <c r="Y69" s="116">
        <v>700</v>
      </c>
      <c r="Z69" s="53"/>
      <c r="AA69" s="116">
        <v>700</v>
      </c>
    </row>
    <row r="70" spans="1:27" ht="14.25" customHeight="1">
      <c r="A70" s="84"/>
      <c r="B70" s="92"/>
      <c r="C70" s="63">
        <v>6313</v>
      </c>
      <c r="D70" s="37" t="s">
        <v>70</v>
      </c>
      <c r="E70" s="101" t="s">
        <v>71</v>
      </c>
      <c r="F70" s="72"/>
      <c r="G70" s="73">
        <v>0</v>
      </c>
      <c r="H70" s="53">
        <v>1124.2</v>
      </c>
      <c r="I70" s="73">
        <v>1124.2</v>
      </c>
      <c r="J70" s="53"/>
      <c r="K70" s="73">
        <v>1124.2</v>
      </c>
      <c r="L70" s="53"/>
      <c r="M70" s="73">
        <v>1124.2</v>
      </c>
      <c r="N70" s="53"/>
      <c r="O70" s="116">
        <v>1124.2</v>
      </c>
      <c r="P70" s="53"/>
      <c r="Q70" s="116">
        <v>1124.2</v>
      </c>
      <c r="R70" s="53"/>
      <c r="S70" s="116">
        <v>1124.2</v>
      </c>
      <c r="T70" s="53"/>
      <c r="U70" s="116">
        <v>1124.2</v>
      </c>
      <c r="V70" s="53"/>
      <c r="W70" s="116">
        <v>1124.2</v>
      </c>
      <c r="X70" s="53"/>
      <c r="Y70" s="116">
        <v>1124.2</v>
      </c>
      <c r="Z70" s="53"/>
      <c r="AA70" s="116">
        <v>1124.2</v>
      </c>
    </row>
    <row r="71" spans="1:27" ht="14.25" customHeight="1">
      <c r="A71" s="71"/>
      <c r="B71" s="63"/>
      <c r="C71" s="63">
        <v>6313</v>
      </c>
      <c r="D71" s="29" t="s">
        <v>216</v>
      </c>
      <c r="E71" s="29" t="s">
        <v>86</v>
      </c>
      <c r="F71" s="72"/>
      <c r="G71" s="73">
        <v>0</v>
      </c>
      <c r="H71" s="52"/>
      <c r="I71" s="73">
        <v>0</v>
      </c>
      <c r="J71" s="52"/>
      <c r="K71" s="73">
        <v>0</v>
      </c>
      <c r="L71" s="52"/>
      <c r="M71" s="73">
        <v>0</v>
      </c>
      <c r="N71" s="52"/>
      <c r="O71" s="116">
        <v>0</v>
      </c>
      <c r="P71" s="52"/>
      <c r="Q71" s="116">
        <v>0</v>
      </c>
      <c r="R71" s="52"/>
      <c r="S71" s="116">
        <v>0</v>
      </c>
      <c r="T71" s="52"/>
      <c r="U71" s="116">
        <v>0</v>
      </c>
      <c r="V71" s="52"/>
      <c r="W71" s="116">
        <v>0</v>
      </c>
      <c r="X71" s="52">
        <v>3440</v>
      </c>
      <c r="Y71" s="116">
        <v>3440</v>
      </c>
      <c r="Z71" s="52"/>
      <c r="AA71" s="116">
        <v>3440</v>
      </c>
    </row>
    <row r="72" spans="1:27" ht="14.25" customHeight="1">
      <c r="A72" s="71"/>
      <c r="B72" s="63"/>
      <c r="C72" s="63">
        <v>6313</v>
      </c>
      <c r="D72" s="29" t="s">
        <v>217</v>
      </c>
      <c r="E72" s="29" t="s">
        <v>218</v>
      </c>
      <c r="F72" s="72"/>
      <c r="G72" s="73">
        <v>0</v>
      </c>
      <c r="H72" s="52"/>
      <c r="I72" s="73">
        <v>0</v>
      </c>
      <c r="J72" s="52"/>
      <c r="K72" s="73">
        <v>0</v>
      </c>
      <c r="L72" s="52"/>
      <c r="M72" s="73">
        <v>0</v>
      </c>
      <c r="N72" s="52"/>
      <c r="O72" s="116">
        <v>0</v>
      </c>
      <c r="P72" s="52"/>
      <c r="Q72" s="116">
        <v>0</v>
      </c>
      <c r="R72" s="52"/>
      <c r="S72" s="116">
        <v>0</v>
      </c>
      <c r="T72" s="52"/>
      <c r="U72" s="116">
        <v>0</v>
      </c>
      <c r="V72" s="52"/>
      <c r="W72" s="116">
        <v>0</v>
      </c>
      <c r="X72" s="52">
        <v>500</v>
      </c>
      <c r="Y72" s="116">
        <v>500</v>
      </c>
      <c r="Z72" s="52"/>
      <c r="AA72" s="116">
        <v>500</v>
      </c>
    </row>
    <row r="73" spans="1:27" ht="14.25" customHeight="1">
      <c r="A73" s="84"/>
      <c r="B73" s="92"/>
      <c r="C73" s="92">
        <v>5171</v>
      </c>
      <c r="D73" s="37" t="s">
        <v>72</v>
      </c>
      <c r="E73" s="101" t="s">
        <v>73</v>
      </c>
      <c r="F73" s="69"/>
      <c r="G73" s="70">
        <v>0</v>
      </c>
      <c r="H73" s="247">
        <v>212</v>
      </c>
      <c r="I73" s="70">
        <v>212</v>
      </c>
      <c r="J73" s="247"/>
      <c r="K73" s="70">
        <v>212</v>
      </c>
      <c r="L73" s="247"/>
      <c r="M73" s="70">
        <v>212</v>
      </c>
      <c r="N73" s="247">
        <v>-14.5</v>
      </c>
      <c r="O73" s="162">
        <v>197.5</v>
      </c>
      <c r="P73" s="247"/>
      <c r="Q73" s="162">
        <v>197.5</v>
      </c>
      <c r="R73" s="247"/>
      <c r="S73" s="162">
        <v>197.5</v>
      </c>
      <c r="T73" s="247"/>
      <c r="U73" s="162">
        <v>197.5</v>
      </c>
      <c r="V73" s="247"/>
      <c r="W73" s="162">
        <v>197.5</v>
      </c>
      <c r="X73" s="247"/>
      <c r="Y73" s="162">
        <v>197.5</v>
      </c>
      <c r="Z73" s="247"/>
      <c r="AA73" s="162">
        <v>197.5</v>
      </c>
    </row>
    <row r="74" spans="1:27" ht="14.25" customHeight="1">
      <c r="A74" s="84"/>
      <c r="B74" s="92"/>
      <c r="C74" s="63">
        <v>5171</v>
      </c>
      <c r="D74" s="37" t="s">
        <v>137</v>
      </c>
      <c r="E74" s="101" t="s">
        <v>170</v>
      </c>
      <c r="F74" s="72"/>
      <c r="G74" s="73">
        <v>0</v>
      </c>
      <c r="H74" s="53"/>
      <c r="I74" s="73">
        <v>0</v>
      </c>
      <c r="J74" s="53">
        <v>500</v>
      </c>
      <c r="K74" s="73">
        <v>500</v>
      </c>
      <c r="L74" s="53"/>
      <c r="M74" s="73">
        <v>500</v>
      </c>
      <c r="N74" s="53"/>
      <c r="O74" s="116">
        <v>500</v>
      </c>
      <c r="P74" s="53"/>
      <c r="Q74" s="116">
        <v>500</v>
      </c>
      <c r="R74" s="53"/>
      <c r="S74" s="116">
        <v>500</v>
      </c>
      <c r="T74" s="53"/>
      <c r="U74" s="116">
        <v>500</v>
      </c>
      <c r="V74" s="53"/>
      <c r="W74" s="116">
        <v>500</v>
      </c>
      <c r="X74" s="53"/>
      <c r="Y74" s="116">
        <v>500</v>
      </c>
      <c r="Z74" s="53"/>
      <c r="AA74" s="116">
        <v>500</v>
      </c>
    </row>
    <row r="75" spans="1:27" ht="14.25" customHeight="1">
      <c r="A75" s="84"/>
      <c r="B75" s="92"/>
      <c r="C75" s="63">
        <v>5171</v>
      </c>
      <c r="D75" s="37" t="s">
        <v>175</v>
      </c>
      <c r="E75" s="101" t="s">
        <v>176</v>
      </c>
      <c r="F75" s="72"/>
      <c r="G75" s="73">
        <v>0</v>
      </c>
      <c r="H75" s="53"/>
      <c r="I75" s="73">
        <v>0</v>
      </c>
      <c r="J75" s="53"/>
      <c r="K75" s="73">
        <v>0</v>
      </c>
      <c r="L75" s="53"/>
      <c r="M75" s="73">
        <v>0</v>
      </c>
      <c r="N75" s="53"/>
      <c r="O75" s="116">
        <v>0</v>
      </c>
      <c r="P75" s="53"/>
      <c r="Q75" s="116">
        <v>0</v>
      </c>
      <c r="R75" s="53">
        <v>418</v>
      </c>
      <c r="S75" s="116">
        <v>418</v>
      </c>
      <c r="T75" s="53"/>
      <c r="U75" s="116">
        <v>418</v>
      </c>
      <c r="V75" s="53"/>
      <c r="W75" s="116">
        <v>418</v>
      </c>
      <c r="X75" s="53"/>
      <c r="Y75" s="116">
        <v>418</v>
      </c>
      <c r="Z75" s="53"/>
      <c r="AA75" s="116">
        <v>418</v>
      </c>
    </row>
    <row r="76" spans="1:27" ht="14.25" customHeight="1">
      <c r="A76" s="84"/>
      <c r="B76" s="92"/>
      <c r="C76" s="63">
        <v>5171</v>
      </c>
      <c r="D76" s="37" t="s">
        <v>177</v>
      </c>
      <c r="E76" s="101" t="s">
        <v>178</v>
      </c>
      <c r="F76" s="72"/>
      <c r="G76" s="73">
        <v>0</v>
      </c>
      <c r="H76" s="53"/>
      <c r="I76" s="73">
        <v>0</v>
      </c>
      <c r="J76" s="53"/>
      <c r="K76" s="73">
        <v>0</v>
      </c>
      <c r="L76" s="53"/>
      <c r="M76" s="73">
        <v>0</v>
      </c>
      <c r="N76" s="53"/>
      <c r="O76" s="116">
        <v>0</v>
      </c>
      <c r="P76" s="53"/>
      <c r="Q76" s="116">
        <v>0</v>
      </c>
      <c r="R76" s="53">
        <v>1600</v>
      </c>
      <c r="S76" s="116">
        <v>1600</v>
      </c>
      <c r="T76" s="53"/>
      <c r="U76" s="116">
        <v>1600</v>
      </c>
      <c r="V76" s="53"/>
      <c r="W76" s="116">
        <v>1600</v>
      </c>
      <c r="X76" s="53"/>
      <c r="Y76" s="116">
        <v>1600</v>
      </c>
      <c r="Z76" s="53"/>
      <c r="AA76" s="116">
        <v>1600</v>
      </c>
    </row>
    <row r="77" spans="1:27" ht="14.25" customHeight="1">
      <c r="A77" s="84"/>
      <c r="B77" s="92"/>
      <c r="C77" s="87">
        <v>6121</v>
      </c>
      <c r="D77" s="34"/>
      <c r="E77" s="34" t="s">
        <v>30</v>
      </c>
      <c r="F77" s="72"/>
      <c r="G77" s="97">
        <f>SUM(G57:G61)</f>
        <v>40500</v>
      </c>
      <c r="H77" s="126">
        <f>SUM(H57:H61)</f>
        <v>27140.1</v>
      </c>
      <c r="I77" s="97">
        <f>SUM(G77:H77)</f>
        <v>67640.100000000006</v>
      </c>
      <c r="J77" s="126">
        <v>500</v>
      </c>
      <c r="K77" s="97">
        <f>SUM(I77:J77)</f>
        <v>68140.100000000006</v>
      </c>
      <c r="L77" s="224">
        <v>-2074.1999999999998</v>
      </c>
      <c r="M77" s="97">
        <f>SUM(K77:L77)</f>
        <v>66065.900000000009</v>
      </c>
      <c r="N77" s="224">
        <v>-1999.3</v>
      </c>
      <c r="O77" s="124">
        <f>SUM(M77:N77)</f>
        <v>64066.600000000006</v>
      </c>
      <c r="P77" s="224"/>
      <c r="Q77" s="124">
        <f>SUM(O77:P77)</f>
        <v>64066.600000000006</v>
      </c>
      <c r="R77" s="224">
        <v>13444.2</v>
      </c>
      <c r="S77" s="124">
        <f>SUM(Q77:R77)</f>
        <v>77510.8</v>
      </c>
      <c r="T77" s="224"/>
      <c r="U77" s="124">
        <f>SUM(S77:T77)</f>
        <v>77510.8</v>
      </c>
      <c r="V77" s="224"/>
      <c r="W77" s="124">
        <f>SUM(U77:V77)</f>
        <v>77510.8</v>
      </c>
      <c r="X77" s="224">
        <v>-2300</v>
      </c>
      <c r="Y77" s="124">
        <f>SUM(W77:X77)</f>
        <v>75210.8</v>
      </c>
      <c r="Z77" s="224"/>
      <c r="AA77" s="124">
        <f>SUM(Y77:Z77)</f>
        <v>75210.8</v>
      </c>
    </row>
    <row r="78" spans="1:27" ht="14.25" customHeight="1">
      <c r="A78" s="84"/>
      <c r="B78" s="92"/>
      <c r="C78" s="87">
        <v>6122</v>
      </c>
      <c r="D78" s="34"/>
      <c r="E78" s="34" t="s">
        <v>30</v>
      </c>
      <c r="F78" s="72"/>
      <c r="G78" s="242">
        <v>0</v>
      </c>
      <c r="H78" s="126"/>
      <c r="I78" s="242">
        <v>0</v>
      </c>
      <c r="J78" s="126"/>
      <c r="K78" s="242">
        <v>0</v>
      </c>
      <c r="L78" s="224"/>
      <c r="M78" s="242">
        <v>0</v>
      </c>
      <c r="N78" s="224"/>
      <c r="O78" s="124">
        <v>0</v>
      </c>
      <c r="P78" s="224"/>
      <c r="Q78" s="124">
        <v>0</v>
      </c>
      <c r="R78" s="224">
        <v>391.8</v>
      </c>
      <c r="S78" s="124">
        <v>391.8</v>
      </c>
      <c r="T78" s="224"/>
      <c r="U78" s="124">
        <v>391.8</v>
      </c>
      <c r="V78" s="224"/>
      <c r="W78" s="124">
        <v>391.8</v>
      </c>
      <c r="X78" s="224"/>
      <c r="Y78" s="124">
        <v>391.8</v>
      </c>
      <c r="Z78" s="224"/>
      <c r="AA78" s="124">
        <v>391.8</v>
      </c>
    </row>
    <row r="79" spans="1:27" ht="14.25" customHeight="1">
      <c r="A79" s="71"/>
      <c r="B79" s="63"/>
      <c r="C79" s="87">
        <v>6313</v>
      </c>
      <c r="D79" s="34"/>
      <c r="E79" s="34" t="s">
        <v>56</v>
      </c>
      <c r="F79" s="72"/>
      <c r="G79" s="234">
        <f>SUM(G65:G70)</f>
        <v>0</v>
      </c>
      <c r="H79" s="235">
        <f>SUM(H65:H70)</f>
        <v>4782.2</v>
      </c>
      <c r="I79" s="234">
        <f>SUM(G79:H79)</f>
        <v>4782.2</v>
      </c>
      <c r="J79" s="52"/>
      <c r="K79" s="234">
        <f>SUM(I79:J79)</f>
        <v>4782.2</v>
      </c>
      <c r="L79" s="235">
        <v>-390</v>
      </c>
      <c r="M79" s="234">
        <f>SUM(K79:L79)</f>
        <v>4392.2</v>
      </c>
      <c r="N79" s="235"/>
      <c r="O79" s="236">
        <f>SUM(M79:N79)</f>
        <v>4392.2</v>
      </c>
      <c r="P79" s="235"/>
      <c r="Q79" s="236">
        <f>SUM(O79:P79)</f>
        <v>4392.2</v>
      </c>
      <c r="R79" s="235"/>
      <c r="S79" s="236">
        <f>SUM(Q79:R79)</f>
        <v>4392.2</v>
      </c>
      <c r="T79" s="235"/>
      <c r="U79" s="236">
        <f>SUM(S79:T79)</f>
        <v>4392.2</v>
      </c>
      <c r="V79" s="235"/>
      <c r="W79" s="236">
        <f>SUM(U79:V79)</f>
        <v>4392.2</v>
      </c>
      <c r="X79" s="235">
        <v>3940</v>
      </c>
      <c r="Y79" s="236">
        <f>SUM(W79:X79)</f>
        <v>8332.2000000000007</v>
      </c>
      <c r="Z79" s="235"/>
      <c r="AA79" s="236">
        <f>SUM(Y79:Z79)</f>
        <v>8332.2000000000007</v>
      </c>
    </row>
    <row r="80" spans="1:27" ht="14.25" customHeight="1">
      <c r="A80" s="71"/>
      <c r="B80" s="63"/>
      <c r="C80" s="87">
        <v>5137</v>
      </c>
      <c r="D80" s="34"/>
      <c r="E80" s="34" t="s">
        <v>57</v>
      </c>
      <c r="F80" s="72"/>
      <c r="G80" s="214">
        <v>0</v>
      </c>
      <c r="H80" s="215"/>
      <c r="I80" s="214">
        <v>0</v>
      </c>
      <c r="J80" s="215"/>
      <c r="K80" s="214">
        <v>0</v>
      </c>
      <c r="L80" s="52"/>
      <c r="M80" s="214">
        <v>0</v>
      </c>
      <c r="N80" s="215">
        <v>1945.5</v>
      </c>
      <c r="O80" s="214">
        <f>SUM(M80:N80)</f>
        <v>1945.5</v>
      </c>
      <c r="P80" s="215"/>
      <c r="Q80" s="214">
        <f>SUM(O80:P80)</f>
        <v>1945.5</v>
      </c>
      <c r="R80" s="215">
        <v>-391.8</v>
      </c>
      <c r="S80" s="214">
        <f>SUM(Q80:R80)</f>
        <v>1553.7</v>
      </c>
      <c r="T80" s="215"/>
      <c r="U80" s="214">
        <f>SUM(S80:T80)</f>
        <v>1553.7</v>
      </c>
      <c r="V80" s="215"/>
      <c r="W80" s="214">
        <f>SUM(U80:V80)</f>
        <v>1553.7</v>
      </c>
      <c r="X80" s="215">
        <v>-75</v>
      </c>
      <c r="Y80" s="214">
        <f>SUM(W80:X80)</f>
        <v>1478.7</v>
      </c>
      <c r="Z80" s="215"/>
      <c r="AA80" s="214">
        <f>SUM(Y80:Z80)</f>
        <v>1478.7</v>
      </c>
    </row>
    <row r="81" spans="1:27" ht="14.25" customHeight="1" thickBot="1">
      <c r="A81" s="191"/>
      <c r="B81" s="192"/>
      <c r="C81" s="100">
        <v>5171</v>
      </c>
      <c r="D81" s="193"/>
      <c r="E81" s="193" t="s">
        <v>57</v>
      </c>
      <c r="F81" s="195"/>
      <c r="G81" s="237">
        <f>SUM(G73)</f>
        <v>0</v>
      </c>
      <c r="H81" s="205">
        <f>SUM(H73)</f>
        <v>212</v>
      </c>
      <c r="I81" s="237">
        <f>SUM(G81:H81)</f>
        <v>212</v>
      </c>
      <c r="J81" s="205">
        <v>500</v>
      </c>
      <c r="K81" s="237">
        <f>SUM(I81:J81)</f>
        <v>712</v>
      </c>
      <c r="L81" s="102"/>
      <c r="M81" s="237">
        <f>SUM(K81:L81)</f>
        <v>712</v>
      </c>
      <c r="N81" s="205">
        <v>-14.5</v>
      </c>
      <c r="O81" s="237">
        <f>SUM(M81:N81)</f>
        <v>697.5</v>
      </c>
      <c r="P81" s="205"/>
      <c r="Q81" s="237">
        <f>SUM(O81:P81)</f>
        <v>697.5</v>
      </c>
      <c r="R81" s="205">
        <v>2018</v>
      </c>
      <c r="S81" s="237">
        <f>SUM(Q81:R81)</f>
        <v>2715.5</v>
      </c>
      <c r="T81" s="205"/>
      <c r="U81" s="237">
        <f>SUM(S81:T81)</f>
        <v>2715.5</v>
      </c>
      <c r="V81" s="205"/>
      <c r="W81" s="237">
        <f>SUM(U81:V81)</f>
        <v>2715.5</v>
      </c>
      <c r="X81" s="205"/>
      <c r="Y81" s="237">
        <f>SUM(W81:X81)</f>
        <v>2715.5</v>
      </c>
      <c r="Z81" s="205"/>
      <c r="AA81" s="237">
        <f>SUM(Y81:Z81)</f>
        <v>2715.5</v>
      </c>
    </row>
    <row r="82" spans="1:27" ht="14.25" customHeight="1">
      <c r="A82" s="84">
        <v>94</v>
      </c>
      <c r="B82" s="85">
        <v>3522</v>
      </c>
      <c r="C82" s="85"/>
      <c r="D82" s="37"/>
      <c r="E82" s="86" t="s">
        <v>74</v>
      </c>
      <c r="F82" s="177"/>
      <c r="G82" s="111">
        <f>SUM(G97)</f>
        <v>0</v>
      </c>
      <c r="H82" s="51"/>
      <c r="I82" s="111">
        <f>SUM(I97)</f>
        <v>585</v>
      </c>
      <c r="J82" s="51"/>
      <c r="K82" s="111">
        <f>SUM(K97+K95)</f>
        <v>1960</v>
      </c>
      <c r="L82" s="51"/>
      <c r="M82" s="111">
        <f>SUM(M97+M95)</f>
        <v>2380</v>
      </c>
      <c r="N82" s="51"/>
      <c r="O82" s="127">
        <f>SUM(O93+O94+O97+O96+O95)</f>
        <v>7383</v>
      </c>
      <c r="P82" s="51"/>
      <c r="Q82" s="127">
        <f>SUM(Q93+Q94+Q97+Q96+Q95)</f>
        <v>7383</v>
      </c>
      <c r="R82" s="51"/>
      <c r="S82" s="127">
        <f>SUM(S93+S94+S97+S96+S95)</f>
        <v>5869</v>
      </c>
      <c r="T82" s="51"/>
      <c r="U82" s="127">
        <f>SUM(U93+U94+U97+U96+U95)</f>
        <v>5869</v>
      </c>
      <c r="V82" s="51"/>
      <c r="W82" s="127">
        <f>SUM(W93+W94+W97+W96+W95)</f>
        <v>5869</v>
      </c>
      <c r="X82" s="51"/>
      <c r="Y82" s="127">
        <f>SUM(Y93+Y94+Y97+Y96+Y95)</f>
        <v>5746.1</v>
      </c>
      <c r="Z82" s="51"/>
      <c r="AA82" s="127">
        <f>SUM(AA93+AA94+AA97+AA96+AA95)</f>
        <v>5746.1</v>
      </c>
    </row>
    <row r="83" spans="1:27" ht="14.25" customHeight="1">
      <c r="A83" s="84"/>
      <c r="B83" s="85"/>
      <c r="C83" s="92">
        <v>6313</v>
      </c>
      <c r="D83" s="37" t="s">
        <v>131</v>
      </c>
      <c r="E83" s="101" t="s">
        <v>132</v>
      </c>
      <c r="F83" s="177"/>
      <c r="G83" s="70">
        <v>0</v>
      </c>
      <c r="H83" s="51"/>
      <c r="I83" s="70">
        <v>0</v>
      </c>
      <c r="J83" s="51">
        <v>1375</v>
      </c>
      <c r="K83" s="70">
        <v>1375</v>
      </c>
      <c r="L83" s="51"/>
      <c r="M83" s="70">
        <v>1375</v>
      </c>
      <c r="N83" s="51"/>
      <c r="O83" s="162">
        <v>1375</v>
      </c>
      <c r="P83" s="51"/>
      <c r="Q83" s="162">
        <v>1375</v>
      </c>
      <c r="R83" s="51"/>
      <c r="S83" s="162">
        <v>1375</v>
      </c>
      <c r="T83" s="51"/>
      <c r="U83" s="162">
        <v>1375</v>
      </c>
      <c r="V83" s="51"/>
      <c r="W83" s="162">
        <v>1375</v>
      </c>
      <c r="X83" s="51"/>
      <c r="Y83" s="162">
        <v>1375</v>
      </c>
      <c r="Z83" s="51"/>
      <c r="AA83" s="162">
        <v>1375</v>
      </c>
    </row>
    <row r="84" spans="1:27" ht="14.25" customHeight="1">
      <c r="A84" s="71"/>
      <c r="B84" s="63"/>
      <c r="C84" s="63">
        <v>5171</v>
      </c>
      <c r="D84" s="29" t="s">
        <v>75</v>
      </c>
      <c r="E84" s="37" t="s">
        <v>76</v>
      </c>
      <c r="F84" s="73"/>
      <c r="G84" s="73">
        <v>0</v>
      </c>
      <c r="H84" s="52">
        <v>585</v>
      </c>
      <c r="I84" s="73">
        <v>585</v>
      </c>
      <c r="J84" s="52"/>
      <c r="K84" s="73">
        <v>585</v>
      </c>
      <c r="L84" s="52"/>
      <c r="M84" s="73">
        <v>585</v>
      </c>
      <c r="N84" s="52"/>
      <c r="O84" s="116">
        <v>585</v>
      </c>
      <c r="P84" s="52"/>
      <c r="Q84" s="116">
        <v>585</v>
      </c>
      <c r="R84" s="52"/>
      <c r="S84" s="116">
        <v>585</v>
      </c>
      <c r="T84" s="52"/>
      <c r="U84" s="116">
        <v>585</v>
      </c>
      <c r="V84" s="52"/>
      <c r="W84" s="116">
        <v>585</v>
      </c>
      <c r="X84" s="52"/>
      <c r="Y84" s="116">
        <v>585</v>
      </c>
      <c r="Z84" s="52"/>
      <c r="AA84" s="116">
        <v>585</v>
      </c>
    </row>
    <row r="85" spans="1:27" ht="14.25" customHeight="1">
      <c r="A85" s="67"/>
      <c r="B85" s="68"/>
      <c r="C85" s="68">
        <v>5171</v>
      </c>
      <c r="D85" s="32" t="s">
        <v>142</v>
      </c>
      <c r="E85" s="37" t="s">
        <v>143</v>
      </c>
      <c r="F85" s="218"/>
      <c r="G85" s="225">
        <v>0</v>
      </c>
      <c r="H85" s="51"/>
      <c r="I85" s="225">
        <v>0</v>
      </c>
      <c r="J85" s="51"/>
      <c r="K85" s="225">
        <v>0</v>
      </c>
      <c r="L85" s="51">
        <v>240</v>
      </c>
      <c r="M85" s="225">
        <v>240</v>
      </c>
      <c r="N85" s="51"/>
      <c r="O85" s="162">
        <v>240</v>
      </c>
      <c r="P85" s="51"/>
      <c r="Q85" s="162">
        <v>240</v>
      </c>
      <c r="R85" s="51"/>
      <c r="S85" s="162">
        <v>240</v>
      </c>
      <c r="T85" s="51"/>
      <c r="U85" s="162">
        <v>240</v>
      </c>
      <c r="V85" s="51"/>
      <c r="W85" s="162">
        <v>240</v>
      </c>
      <c r="X85" s="51"/>
      <c r="Y85" s="162">
        <v>240</v>
      </c>
      <c r="Z85" s="51"/>
      <c r="AA85" s="162">
        <v>240</v>
      </c>
    </row>
    <row r="86" spans="1:27" ht="14.25" customHeight="1">
      <c r="A86" s="67"/>
      <c r="B86" s="68"/>
      <c r="C86" s="68">
        <v>5171</v>
      </c>
      <c r="D86" s="32" t="s">
        <v>144</v>
      </c>
      <c r="E86" s="37" t="s">
        <v>145</v>
      </c>
      <c r="F86" s="218"/>
      <c r="G86" s="225">
        <v>0</v>
      </c>
      <c r="H86" s="51"/>
      <c r="I86" s="225">
        <v>0</v>
      </c>
      <c r="J86" s="51"/>
      <c r="K86" s="225">
        <v>0</v>
      </c>
      <c r="L86" s="51">
        <v>180</v>
      </c>
      <c r="M86" s="225">
        <v>180</v>
      </c>
      <c r="N86" s="51">
        <v>-180</v>
      </c>
      <c r="O86" s="162">
        <v>0</v>
      </c>
      <c r="P86" s="51"/>
      <c r="Q86" s="162">
        <v>0</v>
      </c>
      <c r="R86" s="51"/>
      <c r="S86" s="162">
        <v>0</v>
      </c>
      <c r="T86" s="51"/>
      <c r="U86" s="162">
        <v>0</v>
      </c>
      <c r="V86" s="51"/>
      <c r="W86" s="162">
        <v>0</v>
      </c>
      <c r="X86" s="51"/>
      <c r="Y86" s="162">
        <v>0</v>
      </c>
      <c r="Z86" s="51"/>
      <c r="AA86" s="162">
        <v>0</v>
      </c>
    </row>
    <row r="87" spans="1:27" ht="14.25" customHeight="1">
      <c r="A87" s="67"/>
      <c r="B87" s="68"/>
      <c r="C87" s="68">
        <v>6313</v>
      </c>
      <c r="D87" s="32" t="s">
        <v>144</v>
      </c>
      <c r="E87" s="37" t="s">
        <v>152</v>
      </c>
      <c r="F87" s="218"/>
      <c r="G87" s="225">
        <v>0</v>
      </c>
      <c r="H87" s="51"/>
      <c r="I87" s="225">
        <v>0</v>
      </c>
      <c r="J87" s="51"/>
      <c r="K87" s="225">
        <v>0</v>
      </c>
      <c r="L87" s="51"/>
      <c r="M87" s="225">
        <v>0</v>
      </c>
      <c r="N87" s="51">
        <v>180</v>
      </c>
      <c r="O87" s="162">
        <v>180</v>
      </c>
      <c r="P87" s="51"/>
      <c r="Q87" s="162">
        <v>180</v>
      </c>
      <c r="R87" s="51"/>
      <c r="S87" s="162">
        <v>180</v>
      </c>
      <c r="T87" s="51"/>
      <c r="U87" s="162">
        <v>180</v>
      </c>
      <c r="V87" s="51"/>
      <c r="W87" s="162">
        <v>180</v>
      </c>
      <c r="X87" s="51">
        <v>-180</v>
      </c>
      <c r="Y87" s="162">
        <v>0</v>
      </c>
      <c r="Z87" s="51"/>
      <c r="AA87" s="162">
        <v>0</v>
      </c>
    </row>
    <row r="88" spans="1:27" ht="14.25" customHeight="1">
      <c r="A88" s="67"/>
      <c r="B88" s="68"/>
      <c r="C88" s="68">
        <v>6313</v>
      </c>
      <c r="D88" s="32" t="s">
        <v>219</v>
      </c>
      <c r="E88" s="37" t="s">
        <v>220</v>
      </c>
      <c r="F88" s="218"/>
      <c r="G88" s="225">
        <v>0</v>
      </c>
      <c r="H88" s="51"/>
      <c r="I88" s="225">
        <v>0</v>
      </c>
      <c r="J88" s="51"/>
      <c r="K88" s="225">
        <v>0</v>
      </c>
      <c r="L88" s="51"/>
      <c r="M88" s="225">
        <v>0</v>
      </c>
      <c r="N88" s="51"/>
      <c r="O88" s="162">
        <v>0</v>
      </c>
      <c r="P88" s="51"/>
      <c r="Q88" s="162">
        <v>0</v>
      </c>
      <c r="R88" s="51"/>
      <c r="S88" s="162">
        <v>0</v>
      </c>
      <c r="T88" s="51"/>
      <c r="U88" s="162">
        <v>0</v>
      </c>
      <c r="V88" s="51"/>
      <c r="W88" s="162">
        <v>0</v>
      </c>
      <c r="X88" s="51">
        <v>57.1</v>
      </c>
      <c r="Y88" s="162">
        <v>57.1</v>
      </c>
      <c r="Z88" s="51"/>
      <c r="AA88" s="162">
        <v>57.1</v>
      </c>
    </row>
    <row r="89" spans="1:27" ht="14.25" customHeight="1">
      <c r="A89" s="67"/>
      <c r="B89" s="68"/>
      <c r="C89" s="68">
        <v>5171</v>
      </c>
      <c r="D89" s="32" t="s">
        <v>153</v>
      </c>
      <c r="E89" s="37" t="s">
        <v>154</v>
      </c>
      <c r="F89" s="218"/>
      <c r="G89" s="225">
        <v>0</v>
      </c>
      <c r="H89" s="51"/>
      <c r="I89" s="225">
        <v>0</v>
      </c>
      <c r="J89" s="51"/>
      <c r="K89" s="225">
        <v>0</v>
      </c>
      <c r="L89" s="51"/>
      <c r="M89" s="225">
        <v>0</v>
      </c>
      <c r="N89" s="51">
        <v>115</v>
      </c>
      <c r="O89" s="162">
        <v>115</v>
      </c>
      <c r="P89" s="51"/>
      <c r="Q89" s="162">
        <v>115</v>
      </c>
      <c r="R89" s="51"/>
      <c r="S89" s="162">
        <v>115</v>
      </c>
      <c r="T89" s="51"/>
      <c r="U89" s="162">
        <v>115</v>
      </c>
      <c r="V89" s="51"/>
      <c r="W89" s="162">
        <v>115</v>
      </c>
      <c r="X89" s="51"/>
      <c r="Y89" s="162">
        <v>115</v>
      </c>
      <c r="Z89" s="51"/>
      <c r="AA89" s="162">
        <v>115</v>
      </c>
    </row>
    <row r="90" spans="1:27" ht="14.25" customHeight="1">
      <c r="A90" s="67"/>
      <c r="B90" s="68"/>
      <c r="C90" s="68">
        <v>6121</v>
      </c>
      <c r="D90" s="32" t="s">
        <v>155</v>
      </c>
      <c r="E90" s="37" t="s">
        <v>156</v>
      </c>
      <c r="F90" s="218"/>
      <c r="G90" s="225">
        <v>0</v>
      </c>
      <c r="H90" s="51"/>
      <c r="I90" s="225">
        <v>0</v>
      </c>
      <c r="J90" s="51"/>
      <c r="K90" s="225">
        <v>0</v>
      </c>
      <c r="L90" s="51"/>
      <c r="M90" s="225">
        <v>0</v>
      </c>
      <c r="N90" s="51">
        <v>3553</v>
      </c>
      <c r="O90" s="162">
        <v>3553</v>
      </c>
      <c r="P90" s="51"/>
      <c r="Q90" s="162">
        <v>3553</v>
      </c>
      <c r="R90" s="51">
        <v>-1264</v>
      </c>
      <c r="S90" s="162">
        <v>2289</v>
      </c>
      <c r="T90" s="51"/>
      <c r="U90" s="162">
        <v>2289</v>
      </c>
      <c r="V90" s="51"/>
      <c r="W90" s="162">
        <v>2289</v>
      </c>
      <c r="X90" s="51"/>
      <c r="Y90" s="162">
        <v>2289</v>
      </c>
      <c r="Z90" s="51"/>
      <c r="AA90" s="162">
        <v>2289</v>
      </c>
    </row>
    <row r="91" spans="1:27" ht="14.25" customHeight="1">
      <c r="A91" s="67"/>
      <c r="B91" s="68"/>
      <c r="C91" s="68">
        <v>6122</v>
      </c>
      <c r="D91" s="32" t="s">
        <v>155</v>
      </c>
      <c r="E91" s="37" t="s">
        <v>156</v>
      </c>
      <c r="F91" s="218"/>
      <c r="G91" s="225">
        <v>0</v>
      </c>
      <c r="H91" s="51"/>
      <c r="I91" s="225">
        <v>0</v>
      </c>
      <c r="J91" s="51"/>
      <c r="K91" s="225">
        <v>0</v>
      </c>
      <c r="L91" s="51"/>
      <c r="M91" s="225">
        <v>0</v>
      </c>
      <c r="N91" s="51">
        <v>180</v>
      </c>
      <c r="O91" s="162">
        <v>180</v>
      </c>
      <c r="P91" s="51"/>
      <c r="Q91" s="162">
        <v>180</v>
      </c>
      <c r="R91" s="51">
        <v>-73.5</v>
      </c>
      <c r="S91" s="162">
        <v>106.5</v>
      </c>
      <c r="T91" s="51"/>
      <c r="U91" s="162">
        <v>106.5</v>
      </c>
      <c r="V91" s="51"/>
      <c r="W91" s="162">
        <v>106.5</v>
      </c>
      <c r="X91" s="51"/>
      <c r="Y91" s="162">
        <v>106.5</v>
      </c>
      <c r="Z91" s="51"/>
      <c r="AA91" s="162">
        <v>106.5</v>
      </c>
    </row>
    <row r="92" spans="1:27" ht="14.25" customHeight="1">
      <c r="A92" s="67"/>
      <c r="B92" s="68"/>
      <c r="C92" s="68">
        <v>5137</v>
      </c>
      <c r="D92" s="32" t="s">
        <v>155</v>
      </c>
      <c r="E92" s="37" t="s">
        <v>156</v>
      </c>
      <c r="F92" s="218"/>
      <c r="G92" s="225">
        <v>0</v>
      </c>
      <c r="H92" s="51"/>
      <c r="I92" s="225">
        <v>0</v>
      </c>
      <c r="J92" s="51"/>
      <c r="K92" s="225">
        <v>0</v>
      </c>
      <c r="L92" s="51"/>
      <c r="M92" s="225">
        <v>0</v>
      </c>
      <c r="N92" s="51">
        <v>1155</v>
      </c>
      <c r="O92" s="162">
        <v>1155</v>
      </c>
      <c r="P92" s="51"/>
      <c r="Q92" s="162">
        <v>1155</v>
      </c>
      <c r="R92" s="51">
        <v>-176.5</v>
      </c>
      <c r="S92" s="162">
        <v>978.5</v>
      </c>
      <c r="T92" s="51"/>
      <c r="U92" s="162">
        <v>978.5</v>
      </c>
      <c r="V92" s="51"/>
      <c r="W92" s="162">
        <v>978.5</v>
      </c>
      <c r="X92" s="51"/>
      <c r="Y92" s="162">
        <v>978.5</v>
      </c>
      <c r="Z92" s="51"/>
      <c r="AA92" s="162">
        <v>978.5</v>
      </c>
    </row>
    <row r="93" spans="1:27" ht="14.25" customHeight="1">
      <c r="A93" s="67"/>
      <c r="B93" s="68"/>
      <c r="C93" s="87">
        <v>6121</v>
      </c>
      <c r="D93" s="34"/>
      <c r="E93" s="34" t="s">
        <v>30</v>
      </c>
      <c r="F93" s="218"/>
      <c r="G93" s="97">
        <v>0</v>
      </c>
      <c r="H93" s="126"/>
      <c r="I93" s="97">
        <v>0</v>
      </c>
      <c r="J93" s="126"/>
      <c r="K93" s="97">
        <v>0</v>
      </c>
      <c r="L93" s="224"/>
      <c r="M93" s="97">
        <v>0</v>
      </c>
      <c r="N93" s="224">
        <v>3553</v>
      </c>
      <c r="O93" s="124">
        <f>SUM(M93:N93)</f>
        <v>3553</v>
      </c>
      <c r="P93" s="224"/>
      <c r="Q93" s="124">
        <f>SUM(O93:P93)</f>
        <v>3553</v>
      </c>
      <c r="R93" s="224">
        <v>-1264</v>
      </c>
      <c r="S93" s="124">
        <f>SUM(Q93:R93)</f>
        <v>2289</v>
      </c>
      <c r="T93" s="224"/>
      <c r="U93" s="124">
        <f>SUM(S93:T93)</f>
        <v>2289</v>
      </c>
      <c r="V93" s="224"/>
      <c r="W93" s="124">
        <f>SUM(U93:V93)</f>
        <v>2289</v>
      </c>
      <c r="X93" s="224"/>
      <c r="Y93" s="124">
        <f>SUM(W93:X93)</f>
        <v>2289</v>
      </c>
      <c r="Z93" s="224"/>
      <c r="AA93" s="124">
        <f>SUM(Y93:Z93)</f>
        <v>2289</v>
      </c>
    </row>
    <row r="94" spans="1:27" ht="14.25" customHeight="1">
      <c r="A94" s="67"/>
      <c r="B94" s="68"/>
      <c r="C94" s="180">
        <v>6122</v>
      </c>
      <c r="D94" s="181"/>
      <c r="E94" s="34" t="s">
        <v>30</v>
      </c>
      <c r="F94" s="218"/>
      <c r="G94" s="238">
        <v>0</v>
      </c>
      <c r="H94" s="125"/>
      <c r="I94" s="238">
        <v>0</v>
      </c>
      <c r="J94" s="125"/>
      <c r="K94" s="238">
        <v>0</v>
      </c>
      <c r="L94" s="199"/>
      <c r="M94" s="238">
        <v>0</v>
      </c>
      <c r="N94" s="199">
        <v>180</v>
      </c>
      <c r="O94" s="115">
        <v>180</v>
      </c>
      <c r="P94" s="199"/>
      <c r="Q94" s="115">
        <v>180</v>
      </c>
      <c r="R94" s="199">
        <v>-73.5</v>
      </c>
      <c r="S94" s="124">
        <f>SUM(Q94:R94)</f>
        <v>106.5</v>
      </c>
      <c r="T94" s="199"/>
      <c r="U94" s="124">
        <f>SUM(S94:T94)</f>
        <v>106.5</v>
      </c>
      <c r="V94" s="199"/>
      <c r="W94" s="124">
        <f>SUM(U94:V94)</f>
        <v>106.5</v>
      </c>
      <c r="X94" s="199"/>
      <c r="Y94" s="124">
        <f>SUM(W94:X94)</f>
        <v>106.5</v>
      </c>
      <c r="Z94" s="199"/>
      <c r="AA94" s="124">
        <f>SUM(Y94:Z94)</f>
        <v>106.5</v>
      </c>
    </row>
    <row r="95" spans="1:27" ht="14.25" customHeight="1">
      <c r="A95" s="67"/>
      <c r="B95" s="68"/>
      <c r="C95" s="180">
        <v>6313</v>
      </c>
      <c r="D95" s="181"/>
      <c r="E95" s="31" t="s">
        <v>56</v>
      </c>
      <c r="F95" s="218"/>
      <c r="G95" s="202">
        <v>0</v>
      </c>
      <c r="H95" s="200"/>
      <c r="I95" s="202">
        <v>0</v>
      </c>
      <c r="J95" s="200">
        <v>1375</v>
      </c>
      <c r="K95" s="202">
        <f>SUM(I95:J95)</f>
        <v>1375</v>
      </c>
      <c r="L95" s="51"/>
      <c r="M95" s="202">
        <f>SUM(K95:L95)</f>
        <v>1375</v>
      </c>
      <c r="N95" s="200">
        <v>180</v>
      </c>
      <c r="O95" s="203">
        <f>SUM(M95:N95)</f>
        <v>1555</v>
      </c>
      <c r="P95" s="200"/>
      <c r="Q95" s="203">
        <f>SUM(O95:P95)</f>
        <v>1555</v>
      </c>
      <c r="R95" s="200"/>
      <c r="S95" s="203">
        <f>SUM(Q95:R95)</f>
        <v>1555</v>
      </c>
      <c r="T95" s="200"/>
      <c r="U95" s="203">
        <f>SUM(S95:T95)</f>
        <v>1555</v>
      </c>
      <c r="V95" s="200"/>
      <c r="W95" s="203">
        <f>SUM(U95:V95)</f>
        <v>1555</v>
      </c>
      <c r="X95" s="200">
        <v>-122.9</v>
      </c>
      <c r="Y95" s="203">
        <f>SUM(W95:X95)</f>
        <v>1432.1</v>
      </c>
      <c r="Z95" s="200"/>
      <c r="AA95" s="203">
        <f>SUM(Y95:Z95)</f>
        <v>1432.1</v>
      </c>
    </row>
    <row r="96" spans="1:27" ht="14.25" customHeight="1">
      <c r="A96" s="71"/>
      <c r="B96" s="63"/>
      <c r="C96" s="87">
        <v>5137</v>
      </c>
      <c r="D96" s="34"/>
      <c r="E96" s="34" t="s">
        <v>57</v>
      </c>
      <c r="F96" s="73"/>
      <c r="G96" s="214">
        <v>0</v>
      </c>
      <c r="H96" s="215"/>
      <c r="I96" s="214">
        <v>0</v>
      </c>
      <c r="J96" s="52"/>
      <c r="K96" s="214">
        <v>0</v>
      </c>
      <c r="L96" s="215"/>
      <c r="M96" s="214">
        <v>0</v>
      </c>
      <c r="N96" s="215">
        <v>1155</v>
      </c>
      <c r="O96" s="214">
        <f>SUM(M96:N96)</f>
        <v>1155</v>
      </c>
      <c r="P96" s="215"/>
      <c r="Q96" s="214">
        <f>SUM(O96:P96)</f>
        <v>1155</v>
      </c>
      <c r="R96" s="215">
        <v>-176.5</v>
      </c>
      <c r="S96" s="214">
        <f>SUM(Q96:R96)</f>
        <v>978.5</v>
      </c>
      <c r="T96" s="215"/>
      <c r="U96" s="214">
        <f>SUM(S96:T96)</f>
        <v>978.5</v>
      </c>
      <c r="V96" s="215"/>
      <c r="W96" s="214">
        <f>SUM(U96:V96)</f>
        <v>978.5</v>
      </c>
      <c r="X96" s="215"/>
      <c r="Y96" s="214">
        <f>SUM(W96:X96)</f>
        <v>978.5</v>
      </c>
      <c r="Z96" s="215"/>
      <c r="AA96" s="214">
        <f>SUM(Y96:Z96)</f>
        <v>978.5</v>
      </c>
    </row>
    <row r="97" spans="1:27" ht="14.25" customHeight="1" thickBot="1">
      <c r="A97" s="191"/>
      <c r="B97" s="192"/>
      <c r="C97" s="100">
        <v>5171</v>
      </c>
      <c r="D97" s="193"/>
      <c r="E97" s="193" t="s">
        <v>57</v>
      </c>
      <c r="F97" s="195"/>
      <c r="G97" s="237">
        <f>SUM(G84)</f>
        <v>0</v>
      </c>
      <c r="H97" s="205">
        <f>SUM(H84)</f>
        <v>585</v>
      </c>
      <c r="I97" s="237">
        <f>SUM(G97:H97)</f>
        <v>585</v>
      </c>
      <c r="J97" s="102"/>
      <c r="K97" s="237">
        <f>SUM(I97:J97)</f>
        <v>585</v>
      </c>
      <c r="L97" s="205">
        <v>420</v>
      </c>
      <c r="M97" s="237">
        <f>SUM(K97:L97)</f>
        <v>1005</v>
      </c>
      <c r="N97" s="205">
        <v>-65</v>
      </c>
      <c r="O97" s="237">
        <f>SUM(M97:N97)</f>
        <v>940</v>
      </c>
      <c r="P97" s="205"/>
      <c r="Q97" s="237">
        <f>SUM(O97:P97)</f>
        <v>940</v>
      </c>
      <c r="R97" s="205"/>
      <c r="S97" s="237">
        <f>SUM(Q97:R97)</f>
        <v>940</v>
      </c>
      <c r="T97" s="205"/>
      <c r="U97" s="237">
        <f>SUM(S97:T97)</f>
        <v>940</v>
      </c>
      <c r="V97" s="205"/>
      <c r="W97" s="237">
        <f>SUM(U97:V97)</f>
        <v>940</v>
      </c>
      <c r="X97" s="205"/>
      <c r="Y97" s="237">
        <f>SUM(W97:X97)</f>
        <v>940</v>
      </c>
      <c r="Z97" s="205"/>
      <c r="AA97" s="237">
        <f>SUM(Y97:Z97)</f>
        <v>940</v>
      </c>
    </row>
    <row r="98" spans="1:27" ht="14.25" customHeight="1">
      <c r="A98" s="88">
        <v>95</v>
      </c>
      <c r="B98" s="89">
        <v>3522</v>
      </c>
      <c r="C98" s="89"/>
      <c r="D98" s="35"/>
      <c r="E98" s="90" t="s">
        <v>77</v>
      </c>
      <c r="F98" s="206"/>
      <c r="G98" s="112">
        <f>G108</f>
        <v>0</v>
      </c>
      <c r="H98" s="54"/>
      <c r="I98" s="112">
        <f>I108</f>
        <v>214.8</v>
      </c>
      <c r="J98" s="54"/>
      <c r="K98" s="112">
        <f>K108+K107</f>
        <v>14314.8</v>
      </c>
      <c r="L98" s="54"/>
      <c r="M98" s="112">
        <f>M108+M107</f>
        <v>14314.8</v>
      </c>
      <c r="N98" s="54"/>
      <c r="O98" s="142">
        <f>O108+O107</f>
        <v>5214.8</v>
      </c>
      <c r="P98" s="54"/>
      <c r="Q98" s="142">
        <f>Q108+Q107</f>
        <v>5214.8</v>
      </c>
      <c r="R98" s="54"/>
      <c r="S98" s="142">
        <f>S108+S107+S106</f>
        <v>5752.8</v>
      </c>
      <c r="T98" s="54"/>
      <c r="U98" s="142">
        <f>U108+U107+U106</f>
        <v>5752.8</v>
      </c>
      <c r="V98" s="54"/>
      <c r="W98" s="142">
        <f>W108+W107+W106</f>
        <v>5752.8</v>
      </c>
      <c r="X98" s="54"/>
      <c r="Y98" s="142">
        <f>Y108+Y107+Y106</f>
        <v>7571.1</v>
      </c>
      <c r="Z98" s="54"/>
      <c r="AA98" s="142">
        <f>AA108+AA107+AA106</f>
        <v>7571.1</v>
      </c>
    </row>
    <row r="99" spans="1:27" ht="14.25" customHeight="1">
      <c r="A99" s="87"/>
      <c r="B99" s="87"/>
      <c r="C99" s="92">
        <v>6121</v>
      </c>
      <c r="D99" s="37" t="s">
        <v>133</v>
      </c>
      <c r="E99" s="101" t="s">
        <v>136</v>
      </c>
      <c r="F99" s="177"/>
      <c r="G99" s="70">
        <v>0</v>
      </c>
      <c r="H99" s="51"/>
      <c r="I99" s="70">
        <v>0</v>
      </c>
      <c r="J99" s="51">
        <v>9100</v>
      </c>
      <c r="K99" s="70">
        <v>9100</v>
      </c>
      <c r="L99" s="51"/>
      <c r="M99" s="70">
        <v>9100</v>
      </c>
      <c r="N99" s="51">
        <v>-9100</v>
      </c>
      <c r="O99" s="162">
        <v>0</v>
      </c>
      <c r="P99" s="51"/>
      <c r="Q99" s="162">
        <v>0</v>
      </c>
      <c r="R99" s="51"/>
      <c r="S99" s="162">
        <v>0</v>
      </c>
      <c r="T99" s="51"/>
      <c r="U99" s="162">
        <v>0</v>
      </c>
      <c r="V99" s="51"/>
      <c r="W99" s="162">
        <v>0</v>
      </c>
      <c r="X99" s="51"/>
      <c r="Y99" s="162">
        <v>0</v>
      </c>
      <c r="Z99" s="51"/>
      <c r="AA99" s="162">
        <v>0</v>
      </c>
    </row>
    <row r="100" spans="1:27" ht="14.25" customHeight="1">
      <c r="A100" s="71"/>
      <c r="B100" s="87"/>
      <c r="C100" s="63">
        <v>6121</v>
      </c>
      <c r="D100" s="29" t="s">
        <v>134</v>
      </c>
      <c r="E100" s="240" t="s">
        <v>135</v>
      </c>
      <c r="F100" s="245">
        <v>4421213.3</v>
      </c>
      <c r="G100" s="73">
        <v>0</v>
      </c>
      <c r="H100" s="52"/>
      <c r="I100" s="73">
        <v>0</v>
      </c>
      <c r="J100" s="52">
        <v>5000</v>
      </c>
      <c r="K100" s="73">
        <v>5000</v>
      </c>
      <c r="L100" s="52"/>
      <c r="M100" s="73">
        <v>5000</v>
      </c>
      <c r="N100" s="52"/>
      <c r="O100" s="116">
        <v>5000</v>
      </c>
      <c r="P100" s="52"/>
      <c r="Q100" s="116">
        <v>5000</v>
      </c>
      <c r="R100" s="52">
        <v>-578</v>
      </c>
      <c r="S100" s="116">
        <v>4422</v>
      </c>
      <c r="T100" s="52"/>
      <c r="U100" s="116">
        <v>4422</v>
      </c>
      <c r="V100" s="52"/>
      <c r="W100" s="116">
        <v>4422</v>
      </c>
      <c r="X100" s="52"/>
      <c r="Y100" s="116">
        <v>4422</v>
      </c>
      <c r="Z100" s="52"/>
      <c r="AA100" s="116">
        <v>4422</v>
      </c>
    </row>
    <row r="101" spans="1:27" ht="14.25" customHeight="1">
      <c r="A101" s="71"/>
      <c r="B101" s="87"/>
      <c r="C101" s="63">
        <v>6313</v>
      </c>
      <c r="D101" s="29" t="s">
        <v>171</v>
      </c>
      <c r="E101" s="240" t="s">
        <v>172</v>
      </c>
      <c r="F101" s="73"/>
      <c r="G101" s="73">
        <v>0</v>
      </c>
      <c r="H101" s="52"/>
      <c r="I101" s="73">
        <v>0</v>
      </c>
      <c r="J101" s="52"/>
      <c r="K101" s="73">
        <v>0</v>
      </c>
      <c r="L101" s="52"/>
      <c r="M101" s="73">
        <v>0</v>
      </c>
      <c r="N101" s="52"/>
      <c r="O101" s="116">
        <v>0</v>
      </c>
      <c r="P101" s="52"/>
      <c r="Q101" s="116">
        <v>0</v>
      </c>
      <c r="R101" s="52">
        <v>1116</v>
      </c>
      <c r="S101" s="116">
        <v>1116</v>
      </c>
      <c r="T101" s="52"/>
      <c r="U101" s="116">
        <v>1116</v>
      </c>
      <c r="V101" s="52"/>
      <c r="W101" s="116">
        <v>1116</v>
      </c>
      <c r="X101" s="52">
        <v>-5.7</v>
      </c>
      <c r="Y101" s="116">
        <v>1110.3</v>
      </c>
      <c r="Z101" s="52">
        <v>-1110.3</v>
      </c>
      <c r="AA101" s="116">
        <v>0</v>
      </c>
    </row>
    <row r="102" spans="1:27" ht="14.25" customHeight="1">
      <c r="A102" s="71"/>
      <c r="B102" s="87"/>
      <c r="C102" s="92">
        <v>6121</v>
      </c>
      <c r="D102" s="29" t="s">
        <v>171</v>
      </c>
      <c r="E102" s="240" t="s">
        <v>172</v>
      </c>
      <c r="F102" s="70"/>
      <c r="G102" s="70">
        <v>0</v>
      </c>
      <c r="H102" s="51"/>
      <c r="I102" s="70">
        <v>0</v>
      </c>
      <c r="J102" s="51"/>
      <c r="K102" s="70">
        <v>0</v>
      </c>
      <c r="L102" s="51"/>
      <c r="M102" s="70">
        <v>0</v>
      </c>
      <c r="N102" s="51"/>
      <c r="O102" s="162">
        <v>0</v>
      </c>
      <c r="P102" s="51"/>
      <c r="Q102" s="162">
        <v>0</v>
      </c>
      <c r="R102" s="51"/>
      <c r="S102" s="162">
        <v>0</v>
      </c>
      <c r="T102" s="51"/>
      <c r="U102" s="162">
        <v>0</v>
      </c>
      <c r="V102" s="51"/>
      <c r="W102" s="162">
        <v>0</v>
      </c>
      <c r="X102" s="51"/>
      <c r="Y102" s="162">
        <v>0</v>
      </c>
      <c r="Z102" s="51">
        <v>1110.3</v>
      </c>
      <c r="AA102" s="162">
        <v>1110.3</v>
      </c>
    </row>
    <row r="103" spans="1:27" ht="14.25" customHeight="1">
      <c r="A103" s="78"/>
      <c r="B103" s="80"/>
      <c r="C103" s="92">
        <v>6313</v>
      </c>
      <c r="D103" s="37" t="s">
        <v>207</v>
      </c>
      <c r="E103" s="32" t="s">
        <v>86</v>
      </c>
      <c r="F103" s="70"/>
      <c r="G103" s="70">
        <v>0</v>
      </c>
      <c r="H103" s="51"/>
      <c r="I103" s="70">
        <v>0</v>
      </c>
      <c r="J103" s="51"/>
      <c r="K103" s="70">
        <v>0</v>
      </c>
      <c r="L103" s="51"/>
      <c r="M103" s="70">
        <v>0</v>
      </c>
      <c r="N103" s="51"/>
      <c r="O103" s="162">
        <v>0</v>
      </c>
      <c r="P103" s="51"/>
      <c r="Q103" s="162">
        <v>0</v>
      </c>
      <c r="R103" s="51"/>
      <c r="S103" s="162">
        <v>0</v>
      </c>
      <c r="T103" s="51"/>
      <c r="U103" s="162">
        <v>0</v>
      </c>
      <c r="V103" s="51"/>
      <c r="W103" s="162">
        <v>0</v>
      </c>
      <c r="X103" s="51">
        <v>1410</v>
      </c>
      <c r="Y103" s="162">
        <v>1410</v>
      </c>
      <c r="Z103" s="51"/>
      <c r="AA103" s="162">
        <v>1410</v>
      </c>
    </row>
    <row r="104" spans="1:27" ht="14.25" customHeight="1">
      <c r="A104" s="67"/>
      <c r="B104" s="68"/>
      <c r="C104" s="63">
        <v>5171</v>
      </c>
      <c r="D104" s="37" t="s">
        <v>78</v>
      </c>
      <c r="E104" s="29" t="s">
        <v>79</v>
      </c>
      <c r="F104" s="70"/>
      <c r="G104" s="70">
        <v>0</v>
      </c>
      <c r="H104" s="52">
        <v>214.8</v>
      </c>
      <c r="I104" s="70">
        <v>214.8</v>
      </c>
      <c r="J104" s="52"/>
      <c r="K104" s="70">
        <v>214.8</v>
      </c>
      <c r="L104" s="52"/>
      <c r="M104" s="70">
        <v>214.8</v>
      </c>
      <c r="N104" s="52"/>
      <c r="O104" s="162">
        <v>214.8</v>
      </c>
      <c r="P104" s="52"/>
      <c r="Q104" s="162">
        <v>214.8</v>
      </c>
      <c r="R104" s="52"/>
      <c r="S104" s="162">
        <v>214.8</v>
      </c>
      <c r="T104" s="52"/>
      <c r="U104" s="162">
        <v>214.8</v>
      </c>
      <c r="V104" s="52"/>
      <c r="W104" s="162">
        <v>214.8</v>
      </c>
      <c r="X104" s="52"/>
      <c r="Y104" s="162">
        <v>214.8</v>
      </c>
      <c r="Z104" s="52"/>
      <c r="AA104" s="162">
        <v>214.8</v>
      </c>
    </row>
    <row r="105" spans="1:27" ht="14.25" customHeight="1">
      <c r="A105" s="67"/>
      <c r="B105" s="68"/>
      <c r="C105" s="63">
        <v>5171</v>
      </c>
      <c r="D105" s="37" t="s">
        <v>208</v>
      </c>
      <c r="E105" s="37" t="s">
        <v>209</v>
      </c>
      <c r="F105" s="70"/>
      <c r="G105" s="70">
        <v>0</v>
      </c>
      <c r="H105" s="52"/>
      <c r="I105" s="70">
        <v>0</v>
      </c>
      <c r="J105" s="52"/>
      <c r="K105" s="70">
        <v>0</v>
      </c>
      <c r="L105" s="52"/>
      <c r="M105" s="70">
        <v>0</v>
      </c>
      <c r="N105" s="52"/>
      <c r="O105" s="162">
        <v>0</v>
      </c>
      <c r="P105" s="52"/>
      <c r="Q105" s="162">
        <v>0</v>
      </c>
      <c r="R105" s="52"/>
      <c r="S105" s="162">
        <v>0</v>
      </c>
      <c r="T105" s="52"/>
      <c r="U105" s="162">
        <v>0</v>
      </c>
      <c r="V105" s="52"/>
      <c r="W105" s="162">
        <v>0</v>
      </c>
      <c r="X105" s="52">
        <v>414</v>
      </c>
      <c r="Y105" s="162">
        <v>414</v>
      </c>
      <c r="Z105" s="52"/>
      <c r="AA105" s="162">
        <v>414</v>
      </c>
    </row>
    <row r="106" spans="1:27" ht="14.25" customHeight="1">
      <c r="A106" s="67"/>
      <c r="B106" s="68"/>
      <c r="C106" s="87">
        <v>6313</v>
      </c>
      <c r="D106" s="34"/>
      <c r="E106" s="31" t="s">
        <v>56</v>
      </c>
      <c r="F106" s="72"/>
      <c r="G106" s="248">
        <v>0</v>
      </c>
      <c r="H106" s="126"/>
      <c r="I106" s="248">
        <v>0</v>
      </c>
      <c r="J106" s="126"/>
      <c r="K106" s="248">
        <v>0</v>
      </c>
      <c r="L106" s="204"/>
      <c r="M106" s="248">
        <v>0</v>
      </c>
      <c r="N106" s="224"/>
      <c r="O106" s="236">
        <v>0</v>
      </c>
      <c r="P106" s="224"/>
      <c r="Q106" s="236">
        <v>0</v>
      </c>
      <c r="R106" s="224">
        <v>1116</v>
      </c>
      <c r="S106" s="236">
        <f>SUM(Q106:R106)</f>
        <v>1116</v>
      </c>
      <c r="T106" s="224"/>
      <c r="U106" s="236">
        <f>SUM(S106:T106)</f>
        <v>1116</v>
      </c>
      <c r="V106" s="224"/>
      <c r="W106" s="236">
        <f>SUM(U106:V106)</f>
        <v>1116</v>
      </c>
      <c r="X106" s="200">
        <v>1404.3</v>
      </c>
      <c r="Y106" s="236">
        <f>SUM(W106:X106)</f>
        <v>2520.3000000000002</v>
      </c>
      <c r="Z106" s="200">
        <v>-1110.3</v>
      </c>
      <c r="AA106" s="236">
        <f>SUM(Y106:Z106)</f>
        <v>1410.0000000000002</v>
      </c>
    </row>
    <row r="107" spans="1:27" ht="14.25" customHeight="1">
      <c r="A107" s="67"/>
      <c r="B107" s="68"/>
      <c r="C107" s="87">
        <v>6121</v>
      </c>
      <c r="D107" s="34"/>
      <c r="E107" s="34" t="s">
        <v>30</v>
      </c>
      <c r="F107" s="72"/>
      <c r="G107" s="97">
        <v>0</v>
      </c>
      <c r="H107" s="126"/>
      <c r="I107" s="97">
        <v>0</v>
      </c>
      <c r="J107" s="126">
        <v>14100</v>
      </c>
      <c r="K107" s="97">
        <f>SUM(I107:J107)</f>
        <v>14100</v>
      </c>
      <c r="L107" s="204"/>
      <c r="M107" s="97">
        <f>SUM(K107:L107)</f>
        <v>14100</v>
      </c>
      <c r="N107" s="224">
        <v>-9100</v>
      </c>
      <c r="O107" s="124">
        <f>SUM(M107:N107)</f>
        <v>5000</v>
      </c>
      <c r="P107" s="224"/>
      <c r="Q107" s="124">
        <f>SUM(O107:P107)</f>
        <v>5000</v>
      </c>
      <c r="R107" s="224">
        <v>-578</v>
      </c>
      <c r="S107" s="124">
        <f>SUM(Q107:R107)</f>
        <v>4422</v>
      </c>
      <c r="T107" s="224"/>
      <c r="U107" s="124">
        <f>SUM(S107:T107)</f>
        <v>4422</v>
      </c>
      <c r="V107" s="224"/>
      <c r="W107" s="124">
        <f>SUM(U107:V107)</f>
        <v>4422</v>
      </c>
      <c r="X107" s="224"/>
      <c r="Y107" s="124">
        <f>SUM(W107:X107)</f>
        <v>4422</v>
      </c>
      <c r="Z107" s="224">
        <v>1110.3</v>
      </c>
      <c r="AA107" s="124">
        <f>SUM(Y107:Z107)</f>
        <v>5532.3</v>
      </c>
    </row>
    <row r="108" spans="1:27" ht="14.25" customHeight="1" thickBot="1">
      <c r="A108" s="74"/>
      <c r="B108" s="75"/>
      <c r="C108" s="76">
        <v>5171</v>
      </c>
      <c r="D108" s="30"/>
      <c r="E108" s="193" t="s">
        <v>57</v>
      </c>
      <c r="F108" s="77"/>
      <c r="G108" s="114">
        <v>0</v>
      </c>
      <c r="H108" s="205">
        <f>SUM(H104)</f>
        <v>214.8</v>
      </c>
      <c r="I108" s="114">
        <f>SUM(G108:H108)</f>
        <v>214.8</v>
      </c>
      <c r="J108" s="102"/>
      <c r="K108" s="114">
        <f>SUM(I108:J108)</f>
        <v>214.8</v>
      </c>
      <c r="L108" s="102"/>
      <c r="M108" s="114">
        <f>SUM(K108:L108)</f>
        <v>214.8</v>
      </c>
      <c r="N108" s="102"/>
      <c r="O108" s="114">
        <f>SUM(M108:N108)</f>
        <v>214.8</v>
      </c>
      <c r="P108" s="102"/>
      <c r="Q108" s="114">
        <f>SUM(O108:P108)</f>
        <v>214.8</v>
      </c>
      <c r="R108" s="102"/>
      <c r="S108" s="114">
        <f>SUM(Q108:R108)</f>
        <v>214.8</v>
      </c>
      <c r="T108" s="102"/>
      <c r="U108" s="114">
        <f>SUM(S108:T108)</f>
        <v>214.8</v>
      </c>
      <c r="V108" s="102"/>
      <c r="W108" s="114">
        <f>SUM(U108:V108)</f>
        <v>214.8</v>
      </c>
      <c r="X108" s="215">
        <v>414</v>
      </c>
      <c r="Y108" s="114">
        <f>SUM(W108:X108)</f>
        <v>628.79999999999995</v>
      </c>
      <c r="Z108" s="215"/>
      <c r="AA108" s="114">
        <f>SUM(Y108:Z108)</f>
        <v>628.79999999999995</v>
      </c>
    </row>
    <row r="109" spans="1:27" ht="14.25" customHeight="1">
      <c r="A109" s="182">
        <v>98</v>
      </c>
      <c r="B109" s="184">
        <v>3522</v>
      </c>
      <c r="C109" s="184"/>
      <c r="D109" s="35"/>
      <c r="E109" s="207" t="s">
        <v>80</v>
      </c>
      <c r="F109" s="91"/>
      <c r="G109" s="112">
        <f>SUM(G115)</f>
        <v>0</v>
      </c>
      <c r="H109" s="54"/>
      <c r="I109" s="112">
        <f>SUM(I115)</f>
        <v>2553</v>
      </c>
      <c r="J109" s="54"/>
      <c r="K109" s="112">
        <f>SUM(K115)</f>
        <v>2553</v>
      </c>
      <c r="L109" s="54"/>
      <c r="M109" s="112">
        <f>SUM(M115)</f>
        <v>4303</v>
      </c>
      <c r="N109" s="54"/>
      <c r="O109" s="142">
        <f>SUM(O115)</f>
        <v>4629.8</v>
      </c>
      <c r="P109" s="54"/>
      <c r="Q109" s="142">
        <f>SUM(Q115)</f>
        <v>4629.8</v>
      </c>
      <c r="R109" s="54"/>
      <c r="S109" s="142">
        <f>SUM(S115)</f>
        <v>4829.8</v>
      </c>
      <c r="T109" s="54"/>
      <c r="U109" s="142">
        <f>SUM(U115)</f>
        <v>4829.8</v>
      </c>
      <c r="V109" s="54"/>
      <c r="W109" s="142">
        <f>SUM(W115)</f>
        <v>4829.8</v>
      </c>
      <c r="X109" s="54"/>
      <c r="Y109" s="142">
        <f>SUM(Y115+Y114)</f>
        <v>5090.8</v>
      </c>
      <c r="Z109" s="54"/>
      <c r="AA109" s="142">
        <f>SUM(AA115+AA114)</f>
        <v>5090.8</v>
      </c>
    </row>
    <row r="110" spans="1:27" ht="14.25" customHeight="1">
      <c r="A110" s="67"/>
      <c r="B110" s="68"/>
      <c r="C110" s="63">
        <v>6121</v>
      </c>
      <c r="D110" s="37" t="s">
        <v>81</v>
      </c>
      <c r="E110" s="32" t="s">
        <v>82</v>
      </c>
      <c r="F110" s="69"/>
      <c r="G110" s="70">
        <v>0</v>
      </c>
      <c r="H110" s="52">
        <v>2553</v>
      </c>
      <c r="I110" s="70">
        <v>2553</v>
      </c>
      <c r="J110" s="52"/>
      <c r="K110" s="70">
        <v>2553</v>
      </c>
      <c r="L110" s="52"/>
      <c r="M110" s="70">
        <v>2553</v>
      </c>
      <c r="N110" s="52">
        <v>326.8</v>
      </c>
      <c r="O110" s="162">
        <v>2879.8</v>
      </c>
      <c r="P110" s="52"/>
      <c r="Q110" s="162">
        <v>2879.8</v>
      </c>
      <c r="R110" s="52"/>
      <c r="S110" s="162">
        <v>2879.8</v>
      </c>
      <c r="T110" s="52"/>
      <c r="U110" s="162">
        <v>2879.8</v>
      </c>
      <c r="V110" s="52"/>
      <c r="W110" s="162">
        <v>2879.8</v>
      </c>
      <c r="X110" s="52"/>
      <c r="Y110" s="162">
        <v>2879.8</v>
      </c>
      <c r="Z110" s="52"/>
      <c r="AA110" s="162">
        <v>2879.8</v>
      </c>
    </row>
    <row r="111" spans="1:27" ht="14.25" customHeight="1">
      <c r="A111" s="67"/>
      <c r="B111" s="68"/>
      <c r="C111" s="63">
        <v>6121</v>
      </c>
      <c r="D111" s="29" t="s">
        <v>148</v>
      </c>
      <c r="E111" s="29" t="s">
        <v>149</v>
      </c>
      <c r="F111" s="72"/>
      <c r="G111" s="73">
        <v>0</v>
      </c>
      <c r="H111" s="52"/>
      <c r="I111" s="73">
        <v>0</v>
      </c>
      <c r="J111" s="52"/>
      <c r="K111" s="73">
        <v>0</v>
      </c>
      <c r="L111" s="52">
        <v>1750</v>
      </c>
      <c r="M111" s="73">
        <v>1750</v>
      </c>
      <c r="N111" s="52"/>
      <c r="O111" s="116">
        <v>1750</v>
      </c>
      <c r="P111" s="52"/>
      <c r="Q111" s="116">
        <v>1750</v>
      </c>
      <c r="R111" s="52">
        <v>-1750</v>
      </c>
      <c r="S111" s="116">
        <v>0</v>
      </c>
      <c r="T111" s="52"/>
      <c r="U111" s="116">
        <v>0</v>
      </c>
      <c r="V111" s="52"/>
      <c r="W111" s="116">
        <v>0</v>
      </c>
      <c r="X111" s="52"/>
      <c r="Y111" s="116">
        <v>0</v>
      </c>
      <c r="Z111" s="52"/>
      <c r="AA111" s="116">
        <v>0</v>
      </c>
    </row>
    <row r="112" spans="1:27" ht="14.25" customHeight="1">
      <c r="A112" s="71"/>
      <c r="B112" s="63"/>
      <c r="C112" s="63">
        <v>6121</v>
      </c>
      <c r="D112" s="29" t="s">
        <v>173</v>
      </c>
      <c r="E112" s="29" t="s">
        <v>174</v>
      </c>
      <c r="F112" s="72"/>
      <c r="G112" s="73">
        <v>0</v>
      </c>
      <c r="H112" s="52"/>
      <c r="I112" s="73">
        <v>0</v>
      </c>
      <c r="J112" s="52"/>
      <c r="K112" s="73">
        <v>0</v>
      </c>
      <c r="L112" s="52"/>
      <c r="M112" s="73">
        <v>0</v>
      </c>
      <c r="N112" s="52"/>
      <c r="O112" s="116">
        <v>0</v>
      </c>
      <c r="P112" s="52"/>
      <c r="Q112" s="116">
        <v>0</v>
      </c>
      <c r="R112" s="52">
        <v>1950</v>
      </c>
      <c r="S112" s="116">
        <v>1950</v>
      </c>
      <c r="T112" s="52"/>
      <c r="U112" s="116">
        <v>1950</v>
      </c>
      <c r="V112" s="52"/>
      <c r="W112" s="116">
        <v>1950</v>
      </c>
      <c r="X112" s="52">
        <v>111</v>
      </c>
      <c r="Y112" s="116">
        <v>2061</v>
      </c>
      <c r="Z112" s="52"/>
      <c r="AA112" s="116">
        <v>2061</v>
      </c>
    </row>
    <row r="113" spans="1:27" ht="14.25" customHeight="1">
      <c r="A113" s="71"/>
      <c r="B113" s="63"/>
      <c r="C113" s="63">
        <v>6313</v>
      </c>
      <c r="D113" s="29" t="s">
        <v>221</v>
      </c>
      <c r="E113" s="29" t="s">
        <v>86</v>
      </c>
      <c r="F113" s="72"/>
      <c r="G113" s="73">
        <v>0</v>
      </c>
      <c r="H113" s="52"/>
      <c r="I113" s="73">
        <v>0</v>
      </c>
      <c r="J113" s="52"/>
      <c r="K113" s="73">
        <v>0</v>
      </c>
      <c r="L113" s="52"/>
      <c r="M113" s="73">
        <v>0</v>
      </c>
      <c r="N113" s="52"/>
      <c r="O113" s="116">
        <v>0</v>
      </c>
      <c r="P113" s="52"/>
      <c r="Q113" s="116">
        <v>0</v>
      </c>
      <c r="R113" s="52"/>
      <c r="S113" s="116">
        <v>0</v>
      </c>
      <c r="T113" s="52"/>
      <c r="U113" s="116">
        <v>0</v>
      </c>
      <c r="V113" s="52"/>
      <c r="W113" s="116">
        <v>0</v>
      </c>
      <c r="X113" s="52">
        <v>150</v>
      </c>
      <c r="Y113" s="116">
        <v>150</v>
      </c>
      <c r="Z113" s="52"/>
      <c r="AA113" s="116">
        <v>150</v>
      </c>
    </row>
    <row r="114" spans="1:27" ht="14.25" customHeight="1">
      <c r="A114" s="71"/>
      <c r="B114" s="63"/>
      <c r="C114" s="87">
        <v>6313</v>
      </c>
      <c r="D114" s="34"/>
      <c r="E114" s="34" t="s">
        <v>56</v>
      </c>
      <c r="F114" s="73"/>
      <c r="G114" s="234">
        <v>0</v>
      </c>
      <c r="H114" s="235"/>
      <c r="I114" s="234">
        <v>0</v>
      </c>
      <c r="J114" s="235"/>
      <c r="K114" s="234">
        <v>0</v>
      </c>
      <c r="L114" s="52"/>
      <c r="M114" s="234">
        <v>0</v>
      </c>
      <c r="N114" s="235"/>
      <c r="O114" s="236">
        <v>0</v>
      </c>
      <c r="P114" s="235"/>
      <c r="Q114" s="236">
        <v>0</v>
      </c>
      <c r="R114" s="235"/>
      <c r="S114" s="236">
        <v>0</v>
      </c>
      <c r="T114" s="235"/>
      <c r="U114" s="236">
        <v>0</v>
      </c>
      <c r="V114" s="235"/>
      <c r="W114" s="236">
        <v>0</v>
      </c>
      <c r="X114" s="235">
        <v>150</v>
      </c>
      <c r="Y114" s="236">
        <f>SUM(W114:X114)</f>
        <v>150</v>
      </c>
      <c r="Z114" s="235"/>
      <c r="AA114" s="236">
        <f>SUM(Y114:Z114)</f>
        <v>150</v>
      </c>
    </row>
    <row r="115" spans="1:27" ht="14.25" customHeight="1" thickBot="1">
      <c r="A115" s="191"/>
      <c r="B115" s="192"/>
      <c r="C115" s="100">
        <v>6121</v>
      </c>
      <c r="D115" s="226"/>
      <c r="E115" s="193" t="s">
        <v>30</v>
      </c>
      <c r="F115" s="195"/>
      <c r="G115" s="227">
        <f>SUM(G110)</f>
        <v>0</v>
      </c>
      <c r="H115" s="208">
        <v>2553</v>
      </c>
      <c r="I115" s="227">
        <f>SUM(G115:H115)</f>
        <v>2553</v>
      </c>
      <c r="J115" s="208"/>
      <c r="K115" s="227">
        <f>SUM(I115:J115)</f>
        <v>2553</v>
      </c>
      <c r="L115" s="212">
        <v>1750</v>
      </c>
      <c r="M115" s="227">
        <f>SUM(K115:L115)</f>
        <v>4303</v>
      </c>
      <c r="N115" s="212">
        <v>326.8</v>
      </c>
      <c r="O115" s="228">
        <f>SUM(M115:N115)</f>
        <v>4629.8</v>
      </c>
      <c r="P115" s="212"/>
      <c r="Q115" s="228">
        <f>SUM(O115:P115)</f>
        <v>4629.8</v>
      </c>
      <c r="R115" s="212">
        <v>200</v>
      </c>
      <c r="S115" s="228">
        <f>SUM(Q115:R115)</f>
        <v>4829.8</v>
      </c>
      <c r="T115" s="212"/>
      <c r="U115" s="228">
        <f>SUM(S115:T115)</f>
        <v>4829.8</v>
      </c>
      <c r="V115" s="212"/>
      <c r="W115" s="228">
        <f>SUM(U115:V115)</f>
        <v>4829.8</v>
      </c>
      <c r="X115" s="212">
        <v>111</v>
      </c>
      <c r="Y115" s="228">
        <f>SUM(W115:X115)</f>
        <v>4940.8</v>
      </c>
      <c r="Z115" s="212"/>
      <c r="AA115" s="228">
        <f>SUM(Y115:Z115)</f>
        <v>4940.8</v>
      </c>
    </row>
    <row r="116" spans="1:27" ht="14.25" customHeight="1">
      <c r="A116" s="78">
        <v>99</v>
      </c>
      <c r="B116" s="80">
        <v>3599</v>
      </c>
      <c r="C116" s="80"/>
      <c r="D116" s="31"/>
      <c r="E116" s="81" t="s">
        <v>83</v>
      </c>
      <c r="F116" s="177"/>
      <c r="G116" s="111">
        <f>G126</f>
        <v>10855</v>
      </c>
      <c r="H116" s="51"/>
      <c r="I116" s="111">
        <f>SUM(I126)</f>
        <v>11869.9</v>
      </c>
      <c r="J116" s="51"/>
      <c r="K116" s="111">
        <f>SUM(K126)</f>
        <v>11869.9</v>
      </c>
      <c r="L116" s="51"/>
      <c r="M116" s="111">
        <f>SUM(M126)</f>
        <v>11796.1</v>
      </c>
      <c r="N116" s="51"/>
      <c r="O116" s="127">
        <f>SUM(O126)</f>
        <v>11796.1</v>
      </c>
      <c r="P116" s="51"/>
      <c r="Q116" s="127">
        <f>SUM(Q126)</f>
        <v>11796.1</v>
      </c>
      <c r="R116" s="51"/>
      <c r="S116" s="127">
        <f>SUM(S126)</f>
        <v>17779.099999999999</v>
      </c>
      <c r="T116" s="51"/>
      <c r="U116" s="127">
        <f>SUM(U126)</f>
        <v>17779.099999999999</v>
      </c>
      <c r="V116" s="51"/>
      <c r="W116" s="127">
        <f>SUM(W126)</f>
        <v>17779.099999999999</v>
      </c>
      <c r="X116" s="51"/>
      <c r="Y116" s="127">
        <f>SUM(Y126)</f>
        <v>13710.3</v>
      </c>
      <c r="Z116" s="51"/>
      <c r="AA116" s="127">
        <f>SUM(AA126)</f>
        <v>13710.3</v>
      </c>
    </row>
    <row r="117" spans="1:27" ht="14.25" customHeight="1">
      <c r="A117" s="67"/>
      <c r="B117" s="68"/>
      <c r="C117" s="63">
        <v>6313</v>
      </c>
      <c r="D117" s="37" t="s">
        <v>84</v>
      </c>
      <c r="E117" s="32" t="s">
        <v>85</v>
      </c>
      <c r="F117" s="70"/>
      <c r="G117" s="70">
        <v>5855</v>
      </c>
      <c r="H117" s="51"/>
      <c r="I117" s="70">
        <v>5855</v>
      </c>
      <c r="J117" s="51"/>
      <c r="K117" s="70">
        <v>5855</v>
      </c>
      <c r="L117" s="51"/>
      <c r="M117" s="70">
        <v>5855</v>
      </c>
      <c r="N117" s="51"/>
      <c r="O117" s="162">
        <v>5855</v>
      </c>
      <c r="P117" s="51"/>
      <c r="Q117" s="162">
        <v>5855</v>
      </c>
      <c r="R117" s="51">
        <v>-17</v>
      </c>
      <c r="S117" s="162">
        <v>5838</v>
      </c>
      <c r="T117" s="51"/>
      <c r="U117" s="162">
        <v>5838</v>
      </c>
      <c r="V117" s="51"/>
      <c r="W117" s="162">
        <v>5838</v>
      </c>
      <c r="X117" s="51"/>
      <c r="Y117" s="162">
        <v>5838</v>
      </c>
      <c r="Z117" s="51"/>
      <c r="AA117" s="162">
        <v>5838</v>
      </c>
    </row>
    <row r="118" spans="1:27" ht="14.25" customHeight="1">
      <c r="A118" s="67"/>
      <c r="B118" s="68"/>
      <c r="C118" s="63">
        <v>6313</v>
      </c>
      <c r="D118" s="37" t="s">
        <v>46</v>
      </c>
      <c r="E118" s="32" t="s">
        <v>86</v>
      </c>
      <c r="F118" s="70"/>
      <c r="G118" s="70">
        <v>5000</v>
      </c>
      <c r="H118" s="51"/>
      <c r="I118" s="70">
        <v>5000</v>
      </c>
      <c r="J118" s="51"/>
      <c r="K118" s="70">
        <v>5000</v>
      </c>
      <c r="L118" s="51"/>
      <c r="M118" s="70">
        <v>5000</v>
      </c>
      <c r="N118" s="51"/>
      <c r="O118" s="162">
        <v>5000</v>
      </c>
      <c r="P118" s="51"/>
      <c r="Q118" s="162">
        <v>5000</v>
      </c>
      <c r="R118" s="51"/>
      <c r="S118" s="162">
        <v>5000</v>
      </c>
      <c r="T118" s="51"/>
      <c r="U118" s="162">
        <v>5000</v>
      </c>
      <c r="V118" s="51"/>
      <c r="W118" s="162">
        <v>5000</v>
      </c>
      <c r="X118" s="51">
        <v>-5000</v>
      </c>
      <c r="Y118" s="162">
        <v>0</v>
      </c>
      <c r="Z118" s="51"/>
      <c r="AA118" s="162">
        <v>0</v>
      </c>
    </row>
    <row r="119" spans="1:27" ht="14.25" customHeight="1">
      <c r="A119" s="67"/>
      <c r="B119" s="68"/>
      <c r="C119" s="63">
        <v>6313</v>
      </c>
      <c r="D119" s="37" t="s">
        <v>87</v>
      </c>
      <c r="E119" s="32" t="s">
        <v>88</v>
      </c>
      <c r="F119" s="70"/>
      <c r="G119" s="70">
        <v>0</v>
      </c>
      <c r="H119" s="51">
        <v>127.4</v>
      </c>
      <c r="I119" s="70">
        <v>127.4</v>
      </c>
      <c r="J119" s="51"/>
      <c r="K119" s="70">
        <v>127.4</v>
      </c>
      <c r="L119" s="51"/>
      <c r="M119" s="70">
        <v>127.4</v>
      </c>
      <c r="N119" s="51"/>
      <c r="O119" s="162">
        <v>127.4</v>
      </c>
      <c r="P119" s="51"/>
      <c r="Q119" s="162">
        <v>127.4</v>
      </c>
      <c r="R119" s="51"/>
      <c r="S119" s="162">
        <v>127.4</v>
      </c>
      <c r="T119" s="51"/>
      <c r="U119" s="162">
        <v>127.4</v>
      </c>
      <c r="V119" s="51"/>
      <c r="W119" s="162">
        <v>127.4</v>
      </c>
      <c r="X119" s="51"/>
      <c r="Y119" s="162">
        <v>127.4</v>
      </c>
      <c r="Z119" s="51"/>
      <c r="AA119" s="162">
        <v>127.4</v>
      </c>
    </row>
    <row r="120" spans="1:27" ht="14.25" customHeight="1">
      <c r="A120" s="67"/>
      <c r="B120" s="68"/>
      <c r="C120" s="63">
        <v>6313</v>
      </c>
      <c r="D120" s="37" t="s">
        <v>89</v>
      </c>
      <c r="E120" s="32" t="s">
        <v>90</v>
      </c>
      <c r="F120" s="70"/>
      <c r="G120" s="70">
        <v>0</v>
      </c>
      <c r="H120" s="51">
        <v>445</v>
      </c>
      <c r="I120" s="70">
        <v>445</v>
      </c>
      <c r="J120" s="51"/>
      <c r="K120" s="70">
        <v>445</v>
      </c>
      <c r="L120" s="51"/>
      <c r="M120" s="70">
        <v>445</v>
      </c>
      <c r="N120" s="51"/>
      <c r="O120" s="162">
        <v>445</v>
      </c>
      <c r="P120" s="51"/>
      <c r="Q120" s="162">
        <v>445</v>
      </c>
      <c r="R120" s="51"/>
      <c r="S120" s="162">
        <v>445</v>
      </c>
      <c r="T120" s="51"/>
      <c r="U120" s="162">
        <v>445</v>
      </c>
      <c r="V120" s="51"/>
      <c r="W120" s="162">
        <v>445</v>
      </c>
      <c r="X120" s="51"/>
      <c r="Y120" s="162">
        <v>445</v>
      </c>
      <c r="Z120" s="51"/>
      <c r="AA120" s="162">
        <v>445</v>
      </c>
    </row>
    <row r="121" spans="1:27" ht="14.25" customHeight="1">
      <c r="A121" s="67"/>
      <c r="B121" s="68"/>
      <c r="C121" s="63">
        <v>6313</v>
      </c>
      <c r="D121" s="37" t="s">
        <v>91</v>
      </c>
      <c r="E121" s="32" t="s">
        <v>92</v>
      </c>
      <c r="F121" s="70"/>
      <c r="G121" s="70">
        <v>0</v>
      </c>
      <c r="H121" s="51">
        <v>63.8</v>
      </c>
      <c r="I121" s="70">
        <v>63.8</v>
      </c>
      <c r="J121" s="51"/>
      <c r="K121" s="70">
        <v>63.8</v>
      </c>
      <c r="L121" s="51"/>
      <c r="M121" s="70">
        <v>63.8</v>
      </c>
      <c r="N121" s="51"/>
      <c r="O121" s="162">
        <v>63.8</v>
      </c>
      <c r="P121" s="51"/>
      <c r="Q121" s="162">
        <v>63.8</v>
      </c>
      <c r="R121" s="51"/>
      <c r="S121" s="162">
        <v>63.8</v>
      </c>
      <c r="T121" s="51"/>
      <c r="U121" s="162">
        <v>63.8</v>
      </c>
      <c r="V121" s="51"/>
      <c r="W121" s="162">
        <v>63.8</v>
      </c>
      <c r="X121" s="51">
        <v>-63.8</v>
      </c>
      <c r="Y121" s="162">
        <v>0</v>
      </c>
      <c r="Z121" s="51"/>
      <c r="AA121" s="162">
        <v>0</v>
      </c>
    </row>
    <row r="122" spans="1:27" ht="14.25" customHeight="1">
      <c r="A122" s="67"/>
      <c r="B122" s="68"/>
      <c r="C122" s="63">
        <v>6313</v>
      </c>
      <c r="D122" s="37" t="s">
        <v>93</v>
      </c>
      <c r="E122" s="32" t="s">
        <v>94</v>
      </c>
      <c r="F122" s="70"/>
      <c r="G122" s="70">
        <v>0</v>
      </c>
      <c r="H122" s="51">
        <v>139.5</v>
      </c>
      <c r="I122" s="70">
        <v>139.5</v>
      </c>
      <c r="J122" s="51"/>
      <c r="K122" s="70">
        <v>139.5</v>
      </c>
      <c r="L122" s="51">
        <v>-139.5</v>
      </c>
      <c r="M122" s="70">
        <v>0</v>
      </c>
      <c r="N122" s="51"/>
      <c r="O122" s="162">
        <v>0</v>
      </c>
      <c r="P122" s="51"/>
      <c r="Q122" s="162">
        <v>0</v>
      </c>
      <c r="R122" s="51"/>
      <c r="S122" s="162">
        <v>0</v>
      </c>
      <c r="T122" s="51"/>
      <c r="U122" s="162">
        <v>0</v>
      </c>
      <c r="V122" s="51"/>
      <c r="W122" s="162">
        <v>0</v>
      </c>
      <c r="X122" s="51"/>
      <c r="Y122" s="162">
        <v>0</v>
      </c>
      <c r="Z122" s="51"/>
      <c r="AA122" s="162">
        <v>0</v>
      </c>
    </row>
    <row r="123" spans="1:27" ht="14.25" customHeight="1">
      <c r="A123" s="71"/>
      <c r="B123" s="63"/>
      <c r="C123" s="63">
        <v>6313</v>
      </c>
      <c r="D123" s="29" t="s">
        <v>95</v>
      </c>
      <c r="E123" s="29" t="s">
        <v>96</v>
      </c>
      <c r="F123" s="73"/>
      <c r="G123" s="73">
        <v>0</v>
      </c>
      <c r="H123" s="52">
        <v>239.2</v>
      </c>
      <c r="I123" s="73">
        <v>239.2</v>
      </c>
      <c r="J123" s="52"/>
      <c r="K123" s="73">
        <v>239.2</v>
      </c>
      <c r="L123" s="52">
        <v>65.7</v>
      </c>
      <c r="M123" s="73">
        <v>304.89999999999998</v>
      </c>
      <c r="N123" s="52"/>
      <c r="O123" s="116">
        <v>304.89999999999998</v>
      </c>
      <c r="P123" s="52"/>
      <c r="Q123" s="116">
        <v>304.89999999999998</v>
      </c>
      <c r="R123" s="200"/>
      <c r="S123" s="116">
        <v>304.89999999999998</v>
      </c>
      <c r="T123" s="200"/>
      <c r="U123" s="116">
        <v>304.89999999999998</v>
      </c>
      <c r="V123" s="200"/>
      <c r="W123" s="116">
        <v>304.89999999999998</v>
      </c>
      <c r="X123" s="200"/>
      <c r="Y123" s="116">
        <v>304.89999999999998</v>
      </c>
      <c r="Z123" s="200"/>
      <c r="AA123" s="116">
        <v>304.89999999999998</v>
      </c>
    </row>
    <row r="124" spans="1:27" ht="14.25" customHeight="1">
      <c r="A124" s="71"/>
      <c r="B124" s="63"/>
      <c r="C124" s="63">
        <v>6313</v>
      </c>
      <c r="D124" s="29" t="s">
        <v>192</v>
      </c>
      <c r="E124" s="29" t="s">
        <v>193</v>
      </c>
      <c r="F124" s="73"/>
      <c r="G124" s="243">
        <v>0</v>
      </c>
      <c r="H124" s="52"/>
      <c r="I124" s="243">
        <v>0</v>
      </c>
      <c r="J124" s="52"/>
      <c r="K124" s="243">
        <v>0</v>
      </c>
      <c r="L124" s="52"/>
      <c r="M124" s="243">
        <v>0</v>
      </c>
      <c r="N124" s="52"/>
      <c r="O124" s="116">
        <v>0</v>
      </c>
      <c r="P124" s="52"/>
      <c r="Q124" s="116">
        <v>0</v>
      </c>
      <c r="R124" s="52">
        <v>6000</v>
      </c>
      <c r="S124" s="116">
        <v>6000</v>
      </c>
      <c r="T124" s="52"/>
      <c r="U124" s="116">
        <v>6000</v>
      </c>
      <c r="V124" s="52"/>
      <c r="W124" s="116">
        <v>6000</v>
      </c>
      <c r="X124" s="52"/>
      <c r="Y124" s="116">
        <v>6000</v>
      </c>
      <c r="Z124" s="52"/>
      <c r="AA124" s="116">
        <v>6000</v>
      </c>
    </row>
    <row r="125" spans="1:27" ht="14.25" customHeight="1">
      <c r="A125" s="71"/>
      <c r="B125" s="63"/>
      <c r="C125" s="63">
        <v>6313</v>
      </c>
      <c r="D125" s="29" t="s">
        <v>222</v>
      </c>
      <c r="E125" s="29" t="s">
        <v>223</v>
      </c>
      <c r="F125" s="73"/>
      <c r="G125" s="243">
        <v>0</v>
      </c>
      <c r="H125" s="52"/>
      <c r="I125" s="243">
        <v>0</v>
      </c>
      <c r="J125" s="52"/>
      <c r="K125" s="243">
        <v>0</v>
      </c>
      <c r="L125" s="52"/>
      <c r="M125" s="243">
        <v>0</v>
      </c>
      <c r="N125" s="52"/>
      <c r="O125" s="116">
        <v>0</v>
      </c>
      <c r="P125" s="52"/>
      <c r="Q125" s="116">
        <v>0</v>
      </c>
      <c r="R125" s="52"/>
      <c r="S125" s="116">
        <v>0</v>
      </c>
      <c r="T125" s="52"/>
      <c r="U125" s="116">
        <v>0</v>
      </c>
      <c r="V125" s="52"/>
      <c r="W125" s="116">
        <v>0</v>
      </c>
      <c r="X125" s="52">
        <v>995</v>
      </c>
      <c r="Y125" s="116">
        <v>995</v>
      </c>
      <c r="Z125" s="52"/>
      <c r="AA125" s="116">
        <v>995</v>
      </c>
    </row>
    <row r="126" spans="1:27" ht="14.25" customHeight="1" thickBot="1">
      <c r="A126" s="78"/>
      <c r="B126" s="79"/>
      <c r="C126" s="80">
        <v>6313</v>
      </c>
      <c r="D126" s="33"/>
      <c r="E126" s="31" t="s">
        <v>56</v>
      </c>
      <c r="F126" s="82"/>
      <c r="G126" s="202">
        <f>SUM(G117:G125)</f>
        <v>10855</v>
      </c>
      <c r="H126" s="200">
        <f>SUM(H119:H123)</f>
        <v>1014.8999999999999</v>
      </c>
      <c r="I126" s="202">
        <f>SUM(G126:H126)</f>
        <v>11869.9</v>
      </c>
      <c r="J126" s="51"/>
      <c r="K126" s="202">
        <f>SUM(I126:J126)</f>
        <v>11869.9</v>
      </c>
      <c r="L126" s="200">
        <v>-73.8</v>
      </c>
      <c r="M126" s="202">
        <f>SUM(K126:L126)</f>
        <v>11796.1</v>
      </c>
      <c r="N126" s="51"/>
      <c r="O126" s="203">
        <f>SUM(M126:N126)</f>
        <v>11796.1</v>
      </c>
      <c r="P126" s="51"/>
      <c r="Q126" s="203">
        <f>SUM(O126:P126)</f>
        <v>11796.1</v>
      </c>
      <c r="R126" s="200">
        <v>5983</v>
      </c>
      <c r="S126" s="203">
        <f>SUM(Q126:R126)</f>
        <v>17779.099999999999</v>
      </c>
      <c r="T126" s="200"/>
      <c r="U126" s="203">
        <f>SUM(S126:T126)</f>
        <v>17779.099999999999</v>
      </c>
      <c r="V126" s="200"/>
      <c r="W126" s="203">
        <f>SUM(U126:V126)</f>
        <v>17779.099999999999</v>
      </c>
      <c r="X126" s="200">
        <v>-4068.8</v>
      </c>
      <c r="Y126" s="203">
        <f>SUM(W126:X126)</f>
        <v>13710.3</v>
      </c>
      <c r="Z126" s="200"/>
      <c r="AA126" s="203">
        <f>SUM(Y126:Z126)</f>
        <v>13710.3</v>
      </c>
    </row>
    <row r="127" spans="1:27" ht="14.25" customHeight="1">
      <c r="A127" s="88">
        <v>7</v>
      </c>
      <c r="B127" s="89">
        <v>3526</v>
      </c>
      <c r="C127" s="89"/>
      <c r="D127" s="35"/>
      <c r="E127" s="90" t="s">
        <v>98</v>
      </c>
      <c r="F127" s="91"/>
      <c r="G127" s="112">
        <f>SUM(G140+G139)</f>
        <v>0</v>
      </c>
      <c r="H127" s="54"/>
      <c r="I127" s="112">
        <f>SUM(I140+I139)</f>
        <v>50.4</v>
      </c>
      <c r="J127" s="54"/>
      <c r="K127" s="112">
        <f>SUM(K140+K139+K138+K137)</f>
        <v>251.9</v>
      </c>
      <c r="L127" s="54"/>
      <c r="M127" s="112">
        <f>SUM(M140+M139+M138+M137)</f>
        <v>251.9</v>
      </c>
      <c r="N127" s="54"/>
      <c r="O127" s="142">
        <f>SUM(O140+O139+O138+O137)</f>
        <v>251.9</v>
      </c>
      <c r="P127" s="54"/>
      <c r="Q127" s="142">
        <f>SUM(Q140+Q139+Q138+Q137)</f>
        <v>251.9</v>
      </c>
      <c r="R127" s="54"/>
      <c r="S127" s="142">
        <f>SUM(S140+S139+S138+S137)</f>
        <v>787.9</v>
      </c>
      <c r="T127" s="54"/>
      <c r="U127" s="142">
        <f>SUM(U140+U139+U138+U137)</f>
        <v>787.9</v>
      </c>
      <c r="V127" s="54"/>
      <c r="W127" s="142">
        <f>SUM(W140+W139+W138+W137)</f>
        <v>787.9</v>
      </c>
      <c r="X127" s="54"/>
      <c r="Y127" s="142">
        <f>SUM(Y140+Y139+Y138+Y137)</f>
        <v>1187.9000000000001</v>
      </c>
      <c r="Z127" s="54"/>
      <c r="AA127" s="142">
        <f>SUM(AA140+AA139+AA138+AA137)</f>
        <v>1187.9000000000001</v>
      </c>
    </row>
    <row r="128" spans="1:27" ht="14.25" customHeight="1">
      <c r="A128" s="71"/>
      <c r="B128" s="87"/>
      <c r="C128" s="92">
        <v>6121</v>
      </c>
      <c r="D128" s="37" t="s">
        <v>99</v>
      </c>
      <c r="E128" s="101" t="s">
        <v>100</v>
      </c>
      <c r="F128" s="69"/>
      <c r="G128" s="70">
        <v>0</v>
      </c>
      <c r="H128" s="51">
        <v>15.6</v>
      </c>
      <c r="I128" s="70">
        <v>15.6</v>
      </c>
      <c r="J128" s="51"/>
      <c r="K128" s="70">
        <v>15.6</v>
      </c>
      <c r="L128" s="51"/>
      <c r="M128" s="70">
        <v>15.6</v>
      </c>
      <c r="N128" s="51"/>
      <c r="O128" s="162">
        <v>15.6</v>
      </c>
      <c r="P128" s="51"/>
      <c r="Q128" s="162">
        <v>15.6</v>
      </c>
      <c r="R128" s="51"/>
      <c r="S128" s="162">
        <v>15.6</v>
      </c>
      <c r="T128" s="51"/>
      <c r="U128" s="162">
        <v>15.6</v>
      </c>
      <c r="V128" s="51"/>
      <c r="W128" s="162">
        <v>15.6</v>
      </c>
      <c r="X128" s="51"/>
      <c r="Y128" s="162">
        <v>15.6</v>
      </c>
      <c r="Z128" s="51"/>
      <c r="AA128" s="162">
        <v>15.6</v>
      </c>
    </row>
    <row r="129" spans="1:27" ht="14.25" customHeight="1">
      <c r="A129" s="71"/>
      <c r="B129" s="87"/>
      <c r="C129" s="63">
        <v>6121</v>
      </c>
      <c r="D129" s="29" t="s">
        <v>35</v>
      </c>
      <c r="E129" s="240" t="s">
        <v>101</v>
      </c>
      <c r="F129" s="72"/>
      <c r="G129" s="73">
        <v>0</v>
      </c>
      <c r="H129" s="52">
        <v>8.8000000000000007</v>
      </c>
      <c r="I129" s="73">
        <v>8.8000000000000007</v>
      </c>
      <c r="J129" s="52"/>
      <c r="K129" s="73">
        <v>8.8000000000000007</v>
      </c>
      <c r="L129" s="52"/>
      <c r="M129" s="73">
        <v>8.8000000000000007</v>
      </c>
      <c r="N129" s="52"/>
      <c r="O129" s="116">
        <v>8.8000000000000007</v>
      </c>
      <c r="P129" s="52"/>
      <c r="Q129" s="116">
        <v>8.8000000000000007</v>
      </c>
      <c r="R129" s="52"/>
      <c r="S129" s="116">
        <v>8.8000000000000007</v>
      </c>
      <c r="T129" s="52"/>
      <c r="U129" s="116">
        <v>8.8000000000000007</v>
      </c>
      <c r="V129" s="52"/>
      <c r="W129" s="116">
        <v>8.8000000000000007</v>
      </c>
      <c r="X129" s="52"/>
      <c r="Y129" s="116">
        <v>8.8000000000000007</v>
      </c>
      <c r="Z129" s="52"/>
      <c r="AA129" s="116">
        <v>8.8000000000000007</v>
      </c>
    </row>
    <row r="130" spans="1:27" ht="14.25" customHeight="1">
      <c r="A130" s="71"/>
      <c r="B130" s="87"/>
      <c r="C130" s="63">
        <v>6121</v>
      </c>
      <c r="D130" s="29" t="s">
        <v>181</v>
      </c>
      <c r="E130" s="240" t="s">
        <v>182</v>
      </c>
      <c r="F130" s="72"/>
      <c r="G130" s="73">
        <v>0</v>
      </c>
      <c r="H130" s="52"/>
      <c r="I130" s="73">
        <v>0</v>
      </c>
      <c r="J130" s="52"/>
      <c r="K130" s="73">
        <v>0</v>
      </c>
      <c r="L130" s="52"/>
      <c r="M130" s="73">
        <v>0</v>
      </c>
      <c r="N130" s="52"/>
      <c r="O130" s="116">
        <v>0</v>
      </c>
      <c r="P130" s="52"/>
      <c r="Q130" s="116">
        <v>0</v>
      </c>
      <c r="R130" s="52">
        <v>500</v>
      </c>
      <c r="S130" s="116">
        <v>500</v>
      </c>
      <c r="T130" s="52"/>
      <c r="U130" s="116">
        <v>500</v>
      </c>
      <c r="V130" s="52"/>
      <c r="W130" s="116">
        <v>500</v>
      </c>
      <c r="X130" s="52"/>
      <c r="Y130" s="116">
        <v>500</v>
      </c>
      <c r="Z130" s="52"/>
      <c r="AA130" s="116">
        <v>500</v>
      </c>
    </row>
    <row r="131" spans="1:27" ht="14.25" customHeight="1">
      <c r="A131" s="71"/>
      <c r="B131" s="87"/>
      <c r="C131" s="92">
        <v>6121</v>
      </c>
      <c r="D131" s="37" t="s">
        <v>183</v>
      </c>
      <c r="E131" s="101" t="s">
        <v>184</v>
      </c>
      <c r="F131" s="69"/>
      <c r="G131" s="70">
        <v>0</v>
      </c>
      <c r="H131" s="51"/>
      <c r="I131" s="70">
        <v>0</v>
      </c>
      <c r="J131" s="51"/>
      <c r="K131" s="70">
        <v>0</v>
      </c>
      <c r="L131" s="51"/>
      <c r="M131" s="70">
        <v>0</v>
      </c>
      <c r="N131" s="51"/>
      <c r="O131" s="162">
        <v>0</v>
      </c>
      <c r="P131" s="51"/>
      <c r="Q131" s="162">
        <v>0</v>
      </c>
      <c r="R131" s="51">
        <v>36</v>
      </c>
      <c r="S131" s="162">
        <v>36</v>
      </c>
      <c r="T131" s="51"/>
      <c r="U131" s="162">
        <v>36</v>
      </c>
      <c r="V131" s="51"/>
      <c r="W131" s="162">
        <v>36</v>
      </c>
      <c r="X131" s="51"/>
      <c r="Y131" s="162">
        <v>36</v>
      </c>
      <c r="Z131" s="51">
        <v>-36</v>
      </c>
      <c r="AA131" s="162">
        <v>0</v>
      </c>
    </row>
    <row r="132" spans="1:27" ht="14.25" customHeight="1">
      <c r="A132" s="78"/>
      <c r="B132" s="80"/>
      <c r="C132" s="92">
        <v>6351</v>
      </c>
      <c r="D132" s="37" t="s">
        <v>183</v>
      </c>
      <c r="E132" s="101" t="s">
        <v>184</v>
      </c>
      <c r="F132" s="69"/>
      <c r="G132" s="70">
        <v>0</v>
      </c>
      <c r="H132" s="51"/>
      <c r="I132" s="70">
        <v>0</v>
      </c>
      <c r="J132" s="51"/>
      <c r="K132" s="70">
        <v>0</v>
      </c>
      <c r="L132" s="51"/>
      <c r="M132" s="70">
        <v>0</v>
      </c>
      <c r="N132" s="51"/>
      <c r="O132" s="162">
        <v>0</v>
      </c>
      <c r="P132" s="51"/>
      <c r="Q132" s="162">
        <v>0</v>
      </c>
      <c r="R132" s="51"/>
      <c r="S132" s="162">
        <v>0</v>
      </c>
      <c r="T132" s="51"/>
      <c r="U132" s="162">
        <v>0</v>
      </c>
      <c r="V132" s="51"/>
      <c r="W132" s="162">
        <v>0</v>
      </c>
      <c r="X132" s="51"/>
      <c r="Y132" s="162">
        <v>0</v>
      </c>
      <c r="Z132" s="51">
        <v>36</v>
      </c>
      <c r="AA132" s="162">
        <v>36</v>
      </c>
    </row>
    <row r="133" spans="1:27" ht="14.25" customHeight="1">
      <c r="A133" s="67"/>
      <c r="B133" s="68"/>
      <c r="C133" s="63">
        <v>5137</v>
      </c>
      <c r="D133" s="37" t="s">
        <v>97</v>
      </c>
      <c r="E133" s="101" t="s">
        <v>102</v>
      </c>
      <c r="F133" s="72"/>
      <c r="G133" s="83">
        <v>0</v>
      </c>
      <c r="H133" s="51">
        <v>26</v>
      </c>
      <c r="I133" s="73">
        <v>26</v>
      </c>
      <c r="J133" s="51"/>
      <c r="K133" s="73">
        <v>26</v>
      </c>
      <c r="L133" s="51"/>
      <c r="M133" s="73">
        <v>26</v>
      </c>
      <c r="N133" s="51"/>
      <c r="O133" s="116">
        <v>26</v>
      </c>
      <c r="P133" s="51"/>
      <c r="Q133" s="116">
        <v>26</v>
      </c>
      <c r="R133" s="51"/>
      <c r="S133" s="116">
        <v>26</v>
      </c>
      <c r="T133" s="51"/>
      <c r="U133" s="116">
        <v>26</v>
      </c>
      <c r="V133" s="51"/>
      <c r="W133" s="116">
        <v>26</v>
      </c>
      <c r="X133" s="51"/>
      <c r="Y133" s="116">
        <v>26</v>
      </c>
      <c r="Z133" s="51"/>
      <c r="AA133" s="116">
        <v>26</v>
      </c>
    </row>
    <row r="134" spans="1:27" ht="14.25" customHeight="1">
      <c r="A134" s="67"/>
      <c r="B134" s="68"/>
      <c r="C134" s="63">
        <v>5331</v>
      </c>
      <c r="D134" s="37" t="s">
        <v>116</v>
      </c>
      <c r="E134" s="101" t="s">
        <v>117</v>
      </c>
      <c r="F134" s="72"/>
      <c r="G134" s="83">
        <v>0</v>
      </c>
      <c r="H134" s="51"/>
      <c r="I134" s="73">
        <v>0</v>
      </c>
      <c r="J134" s="51">
        <v>185</v>
      </c>
      <c r="K134" s="73">
        <v>185</v>
      </c>
      <c r="L134" s="51"/>
      <c r="M134" s="73">
        <v>185</v>
      </c>
      <c r="N134" s="51"/>
      <c r="O134" s="116">
        <v>185</v>
      </c>
      <c r="P134" s="51"/>
      <c r="Q134" s="116">
        <v>185</v>
      </c>
      <c r="R134" s="51"/>
      <c r="S134" s="116">
        <v>185</v>
      </c>
      <c r="T134" s="51"/>
      <c r="U134" s="116">
        <v>185</v>
      </c>
      <c r="V134" s="51"/>
      <c r="W134" s="116">
        <v>185</v>
      </c>
      <c r="X134" s="51"/>
      <c r="Y134" s="116">
        <v>185</v>
      </c>
      <c r="Z134" s="51"/>
      <c r="AA134" s="116">
        <v>185</v>
      </c>
    </row>
    <row r="135" spans="1:27" ht="14.25" customHeight="1">
      <c r="A135" s="67"/>
      <c r="B135" s="68"/>
      <c r="C135" s="63">
        <v>6351</v>
      </c>
      <c r="D135" s="37" t="s">
        <v>116</v>
      </c>
      <c r="E135" s="101" t="s">
        <v>117</v>
      </c>
      <c r="F135" s="72"/>
      <c r="G135" s="83">
        <v>0</v>
      </c>
      <c r="H135" s="51"/>
      <c r="I135" s="73">
        <v>0</v>
      </c>
      <c r="J135" s="51">
        <v>16.5</v>
      </c>
      <c r="K135" s="73">
        <v>16.5</v>
      </c>
      <c r="L135" s="51"/>
      <c r="M135" s="73">
        <v>16.5</v>
      </c>
      <c r="N135" s="51"/>
      <c r="O135" s="116">
        <v>16.5</v>
      </c>
      <c r="P135" s="51"/>
      <c r="Q135" s="116">
        <v>16.5</v>
      </c>
      <c r="R135" s="51"/>
      <c r="S135" s="116">
        <v>16.5</v>
      </c>
      <c r="T135" s="51"/>
      <c r="U135" s="116">
        <v>16.5</v>
      </c>
      <c r="V135" s="51"/>
      <c r="W135" s="116">
        <v>16.5</v>
      </c>
      <c r="X135" s="51"/>
      <c r="Y135" s="116">
        <v>16.5</v>
      </c>
      <c r="Z135" s="51"/>
      <c r="AA135" s="116">
        <v>16.5</v>
      </c>
    </row>
    <row r="136" spans="1:27" ht="14.25" customHeight="1">
      <c r="A136" s="67"/>
      <c r="B136" s="68"/>
      <c r="C136" s="63">
        <v>6351</v>
      </c>
      <c r="D136" s="37" t="s">
        <v>224</v>
      </c>
      <c r="E136" s="101" t="s">
        <v>225</v>
      </c>
      <c r="F136" s="72"/>
      <c r="G136" s="83">
        <v>0</v>
      </c>
      <c r="H136" s="51"/>
      <c r="I136" s="73">
        <v>0</v>
      </c>
      <c r="J136" s="51"/>
      <c r="K136" s="73">
        <v>0</v>
      </c>
      <c r="L136" s="51"/>
      <c r="M136" s="73">
        <v>0</v>
      </c>
      <c r="N136" s="51"/>
      <c r="O136" s="116">
        <v>0</v>
      </c>
      <c r="P136" s="51"/>
      <c r="Q136" s="116">
        <v>0</v>
      </c>
      <c r="R136" s="51"/>
      <c r="S136" s="116">
        <v>0</v>
      </c>
      <c r="T136" s="51"/>
      <c r="U136" s="116">
        <v>0</v>
      </c>
      <c r="V136" s="51"/>
      <c r="W136" s="116">
        <v>0</v>
      </c>
      <c r="X136" s="51">
        <v>400</v>
      </c>
      <c r="Y136" s="116">
        <v>400</v>
      </c>
      <c r="Z136" s="51"/>
      <c r="AA136" s="116">
        <v>400</v>
      </c>
    </row>
    <row r="137" spans="1:27" ht="14.25" customHeight="1">
      <c r="A137" s="67"/>
      <c r="B137" s="68"/>
      <c r="C137" s="87">
        <v>6351</v>
      </c>
      <c r="D137" s="29"/>
      <c r="E137" s="34" t="s">
        <v>12</v>
      </c>
      <c r="F137" s="72"/>
      <c r="G137" s="97">
        <f>G135</f>
        <v>0</v>
      </c>
      <c r="H137" s="125"/>
      <c r="I137" s="97">
        <f>I135</f>
        <v>0</v>
      </c>
      <c r="J137" s="125">
        <v>16.5</v>
      </c>
      <c r="K137" s="97">
        <f>SUM(I137:J137)</f>
        <v>16.5</v>
      </c>
      <c r="L137" s="51"/>
      <c r="M137" s="97">
        <f>SUM(K137:L137)</f>
        <v>16.5</v>
      </c>
      <c r="N137" s="51"/>
      <c r="O137" s="124">
        <f>SUM(M137:N137)</f>
        <v>16.5</v>
      </c>
      <c r="P137" s="51"/>
      <c r="Q137" s="124">
        <f>SUM(O137:P137)</f>
        <v>16.5</v>
      </c>
      <c r="R137" s="51"/>
      <c r="S137" s="124">
        <f>SUM(Q137:R137)</f>
        <v>16.5</v>
      </c>
      <c r="T137" s="51"/>
      <c r="U137" s="124">
        <f>SUM(S137:T137)</f>
        <v>16.5</v>
      </c>
      <c r="V137" s="51"/>
      <c r="W137" s="124">
        <f>SUM(U137:V137)</f>
        <v>16.5</v>
      </c>
      <c r="X137" s="199">
        <v>400</v>
      </c>
      <c r="Y137" s="124">
        <f>SUM(W137:X137)</f>
        <v>416.5</v>
      </c>
      <c r="Z137" s="199">
        <v>36</v>
      </c>
      <c r="AA137" s="124">
        <f>SUM(Y137:Z137)</f>
        <v>452.5</v>
      </c>
    </row>
    <row r="138" spans="1:27" ht="14.25" customHeight="1">
      <c r="A138" s="67"/>
      <c r="B138" s="68"/>
      <c r="C138" s="87">
        <v>5331</v>
      </c>
      <c r="D138" s="29"/>
      <c r="E138" s="34" t="s">
        <v>118</v>
      </c>
      <c r="F138" s="72"/>
      <c r="G138" s="214">
        <f>G134</f>
        <v>0</v>
      </c>
      <c r="H138" s="215"/>
      <c r="I138" s="214">
        <f>I134</f>
        <v>0</v>
      </c>
      <c r="J138" s="216">
        <v>185</v>
      </c>
      <c r="K138" s="214">
        <f>SUM(I138:J138)</f>
        <v>185</v>
      </c>
      <c r="L138" s="52"/>
      <c r="M138" s="214">
        <f>SUM(K138:L138)</f>
        <v>185</v>
      </c>
      <c r="N138" s="52"/>
      <c r="O138" s="214">
        <f>SUM(M138:N138)</f>
        <v>185</v>
      </c>
      <c r="P138" s="52"/>
      <c r="Q138" s="214">
        <f>SUM(O138:P138)</f>
        <v>185</v>
      </c>
      <c r="R138" s="52"/>
      <c r="S138" s="214">
        <f>SUM(Q138:R138)</f>
        <v>185</v>
      </c>
      <c r="T138" s="52"/>
      <c r="U138" s="214">
        <f>SUM(S138:T138)</f>
        <v>185</v>
      </c>
      <c r="V138" s="52"/>
      <c r="W138" s="214">
        <f>SUM(U138:V138)</f>
        <v>185</v>
      </c>
      <c r="X138" s="52"/>
      <c r="Y138" s="214">
        <f>SUM(W138:X138)</f>
        <v>185</v>
      </c>
      <c r="Z138" s="52"/>
      <c r="AA138" s="214">
        <f>SUM(Y138:Z138)</f>
        <v>185</v>
      </c>
    </row>
    <row r="139" spans="1:27" ht="14.25" customHeight="1">
      <c r="A139" s="67"/>
      <c r="B139" s="68"/>
      <c r="C139" s="85">
        <v>6121</v>
      </c>
      <c r="D139" s="37"/>
      <c r="E139" s="31" t="s">
        <v>30</v>
      </c>
      <c r="F139" s="69"/>
      <c r="G139" s="213">
        <f>SUM(G128:G129)</f>
        <v>0</v>
      </c>
      <c r="H139" s="125">
        <f>SUM(H128:H129)</f>
        <v>24.4</v>
      </c>
      <c r="I139" s="213">
        <f>SUM(G139:H139)</f>
        <v>24.4</v>
      </c>
      <c r="J139" s="125"/>
      <c r="K139" s="213">
        <f>SUM(I139:J139)</f>
        <v>24.4</v>
      </c>
      <c r="L139" s="51"/>
      <c r="M139" s="213">
        <f>SUM(K139:L139)</f>
        <v>24.4</v>
      </c>
      <c r="N139" s="51"/>
      <c r="O139" s="115">
        <f>SUM(M139:N139)</f>
        <v>24.4</v>
      </c>
      <c r="P139" s="51"/>
      <c r="Q139" s="115">
        <f>SUM(O139:P139)</f>
        <v>24.4</v>
      </c>
      <c r="R139" s="199">
        <v>536</v>
      </c>
      <c r="S139" s="115">
        <f>SUM(Q139:R139)</f>
        <v>560.4</v>
      </c>
      <c r="T139" s="199"/>
      <c r="U139" s="115">
        <f>SUM(S139:T139)</f>
        <v>560.4</v>
      </c>
      <c r="V139" s="199"/>
      <c r="W139" s="115">
        <f>SUM(U139:V139)</f>
        <v>560.4</v>
      </c>
      <c r="X139" s="199"/>
      <c r="Y139" s="115">
        <f>SUM(W139:X139)</f>
        <v>560.4</v>
      </c>
      <c r="Z139" s="199">
        <v>-36</v>
      </c>
      <c r="AA139" s="115">
        <f>SUM(Y139:Z139)</f>
        <v>524.4</v>
      </c>
    </row>
    <row r="140" spans="1:27" ht="14.25" customHeight="1" thickBot="1">
      <c r="A140" s="74"/>
      <c r="B140" s="75"/>
      <c r="C140" s="76">
        <v>5137</v>
      </c>
      <c r="D140" s="36"/>
      <c r="E140" s="193" t="s">
        <v>57</v>
      </c>
      <c r="F140" s="77"/>
      <c r="G140" s="114">
        <f>SUM(G133)</f>
        <v>0</v>
      </c>
      <c r="H140" s="205">
        <f>SUM(H133)</f>
        <v>26</v>
      </c>
      <c r="I140" s="114">
        <f>SUM(G140:H140)</f>
        <v>26</v>
      </c>
      <c r="J140" s="102"/>
      <c r="K140" s="114">
        <f>SUM(I140:J140)</f>
        <v>26</v>
      </c>
      <c r="L140" s="102"/>
      <c r="M140" s="114">
        <f>SUM(K140:L140)</f>
        <v>26</v>
      </c>
      <c r="N140" s="102"/>
      <c r="O140" s="114">
        <f>SUM(M140:N140)</f>
        <v>26</v>
      </c>
      <c r="P140" s="102"/>
      <c r="Q140" s="114">
        <f>SUM(O140:P140)</f>
        <v>26</v>
      </c>
      <c r="R140" s="102"/>
      <c r="S140" s="114">
        <f>SUM(Q140:R140)</f>
        <v>26</v>
      </c>
      <c r="T140" s="102"/>
      <c r="U140" s="114">
        <f>SUM(S140:T140)</f>
        <v>26</v>
      </c>
      <c r="V140" s="102"/>
      <c r="W140" s="114">
        <f>SUM(U140:V140)</f>
        <v>26</v>
      </c>
      <c r="X140" s="102"/>
      <c r="Y140" s="114">
        <f>SUM(W140:X140)</f>
        <v>26</v>
      </c>
      <c r="Z140" s="102"/>
      <c r="AA140" s="114">
        <f>SUM(Y140:Z140)</f>
        <v>26</v>
      </c>
    </row>
    <row r="141" spans="1:27" ht="14.25" customHeight="1">
      <c r="A141" s="88">
        <v>11</v>
      </c>
      <c r="B141" s="89">
        <v>3533</v>
      </c>
      <c r="C141" s="89"/>
      <c r="D141" s="35"/>
      <c r="E141" s="90" t="s">
        <v>103</v>
      </c>
      <c r="F141" s="209"/>
      <c r="G141" s="210">
        <f>SUM(G150)</f>
        <v>6009</v>
      </c>
      <c r="H141" s="54"/>
      <c r="I141" s="210">
        <f>SUM(I150)</f>
        <v>7439.5</v>
      </c>
      <c r="J141" s="54"/>
      <c r="K141" s="210">
        <f>SUM(K150+K151)</f>
        <v>7614.5</v>
      </c>
      <c r="L141" s="54"/>
      <c r="M141" s="210">
        <f>SUM(M150+M151)</f>
        <v>7614.5</v>
      </c>
      <c r="N141" s="54"/>
      <c r="O141" s="211">
        <f>SUM(O150+O151)</f>
        <v>7439.5</v>
      </c>
      <c r="P141" s="54"/>
      <c r="Q141" s="211">
        <f>SUM(Q150+Q151)</f>
        <v>7439.5</v>
      </c>
      <c r="R141" s="54"/>
      <c r="S141" s="211">
        <f>SUM(S150+S151)</f>
        <v>7439.5</v>
      </c>
      <c r="T141" s="54"/>
      <c r="U141" s="211">
        <f>SUM(U150+U151)</f>
        <v>7439.5</v>
      </c>
      <c r="V141" s="54"/>
      <c r="W141" s="211">
        <f>SUM(W150+W151)</f>
        <v>7439.5</v>
      </c>
      <c r="X141" s="54"/>
      <c r="Y141" s="211">
        <f>SUM(Y150+Y151)</f>
        <v>7549.5</v>
      </c>
      <c r="Z141" s="54"/>
      <c r="AA141" s="211">
        <f>SUM(AA150+AA151)</f>
        <v>7549.5</v>
      </c>
    </row>
    <row r="142" spans="1:27" ht="14.25" customHeight="1">
      <c r="A142" s="71"/>
      <c r="B142" s="63"/>
      <c r="C142" s="63">
        <v>6351</v>
      </c>
      <c r="D142" s="29" t="s">
        <v>166</v>
      </c>
      <c r="E142" s="29" t="s">
        <v>167</v>
      </c>
      <c r="F142" s="73"/>
      <c r="G142" s="73">
        <v>2334</v>
      </c>
      <c r="H142" s="52"/>
      <c r="I142" s="73">
        <v>2334</v>
      </c>
      <c r="J142" s="52"/>
      <c r="K142" s="73">
        <v>2334</v>
      </c>
      <c r="L142" s="52"/>
      <c r="M142" s="73">
        <v>2334</v>
      </c>
      <c r="N142" s="52"/>
      <c r="O142" s="116">
        <v>2334</v>
      </c>
      <c r="P142" s="52">
        <v>1360</v>
      </c>
      <c r="Q142" s="116">
        <v>3694</v>
      </c>
      <c r="R142" s="52"/>
      <c r="S142" s="116">
        <v>3694</v>
      </c>
      <c r="T142" s="52">
        <v>-200</v>
      </c>
      <c r="U142" s="116">
        <v>3494</v>
      </c>
      <c r="V142" s="52">
        <v>-185.1</v>
      </c>
      <c r="W142" s="116">
        <v>3308.9</v>
      </c>
      <c r="X142" s="52"/>
      <c r="Y142" s="116">
        <v>3308.9</v>
      </c>
      <c r="Z142" s="52"/>
      <c r="AA142" s="116">
        <v>3308.9</v>
      </c>
    </row>
    <row r="143" spans="1:27" ht="14.25" customHeight="1">
      <c r="A143" s="71"/>
      <c r="B143" s="63"/>
      <c r="C143" s="63">
        <v>6351</v>
      </c>
      <c r="D143" s="29" t="s">
        <v>165</v>
      </c>
      <c r="E143" s="29" t="s">
        <v>104</v>
      </c>
      <c r="F143" s="73"/>
      <c r="G143" s="73">
        <v>3675</v>
      </c>
      <c r="H143" s="52"/>
      <c r="I143" s="73">
        <v>3675</v>
      </c>
      <c r="J143" s="52"/>
      <c r="K143" s="73">
        <v>3675</v>
      </c>
      <c r="L143" s="52"/>
      <c r="M143" s="73">
        <v>3675</v>
      </c>
      <c r="N143" s="52"/>
      <c r="O143" s="116">
        <v>3675</v>
      </c>
      <c r="P143" s="52"/>
      <c r="Q143" s="116">
        <v>3675</v>
      </c>
      <c r="R143" s="52"/>
      <c r="S143" s="116">
        <v>3675</v>
      </c>
      <c r="T143" s="52"/>
      <c r="U143" s="116">
        <v>3675</v>
      </c>
      <c r="V143" s="52">
        <v>66.8</v>
      </c>
      <c r="W143" s="116">
        <v>3741.8</v>
      </c>
      <c r="X143" s="52">
        <v>-90</v>
      </c>
      <c r="Y143" s="116">
        <v>3651.8</v>
      </c>
      <c r="Z143" s="52"/>
      <c r="AA143" s="116">
        <v>3651.8</v>
      </c>
    </row>
    <row r="144" spans="1:27" ht="14.25" customHeight="1">
      <c r="A144" s="71"/>
      <c r="B144" s="63"/>
      <c r="C144" s="63">
        <v>6351</v>
      </c>
      <c r="D144" s="29" t="s">
        <v>105</v>
      </c>
      <c r="E144" s="29" t="s">
        <v>106</v>
      </c>
      <c r="F144" s="73"/>
      <c r="G144" s="73">
        <v>0</v>
      </c>
      <c r="H144" s="52">
        <v>1360</v>
      </c>
      <c r="I144" s="73">
        <v>1360</v>
      </c>
      <c r="J144" s="52"/>
      <c r="K144" s="73">
        <v>1360</v>
      </c>
      <c r="L144" s="52"/>
      <c r="M144" s="73">
        <v>1360</v>
      </c>
      <c r="N144" s="52"/>
      <c r="O144" s="116">
        <v>1360</v>
      </c>
      <c r="P144" s="52">
        <v>-1360</v>
      </c>
      <c r="Q144" s="116">
        <v>0</v>
      </c>
      <c r="R144" s="52"/>
      <c r="S144" s="116">
        <v>0</v>
      </c>
      <c r="T144" s="52"/>
      <c r="U144" s="116">
        <v>0</v>
      </c>
      <c r="V144" s="52"/>
      <c r="W144" s="116">
        <v>0</v>
      </c>
      <c r="X144" s="52"/>
      <c r="Y144" s="116">
        <v>0</v>
      </c>
      <c r="Z144" s="52"/>
      <c r="AA144" s="116">
        <v>0</v>
      </c>
    </row>
    <row r="145" spans="1:27" ht="14.25" customHeight="1">
      <c r="A145" s="71"/>
      <c r="B145" s="63"/>
      <c r="C145" s="63">
        <v>6351</v>
      </c>
      <c r="D145" s="29" t="s">
        <v>107</v>
      </c>
      <c r="E145" s="29" t="s">
        <v>108</v>
      </c>
      <c r="F145" s="73"/>
      <c r="G145" s="73">
        <v>0</v>
      </c>
      <c r="H145" s="52">
        <v>70.5</v>
      </c>
      <c r="I145" s="73">
        <v>70.5</v>
      </c>
      <c r="J145" s="52"/>
      <c r="K145" s="73">
        <v>70.5</v>
      </c>
      <c r="L145" s="52"/>
      <c r="M145" s="73">
        <v>70.5</v>
      </c>
      <c r="N145" s="52"/>
      <c r="O145" s="116">
        <v>70.5</v>
      </c>
      <c r="P145" s="52"/>
      <c r="Q145" s="116">
        <v>70.5</v>
      </c>
      <c r="R145" s="52"/>
      <c r="S145" s="116">
        <v>70.5</v>
      </c>
      <c r="T145" s="52"/>
      <c r="U145" s="116">
        <v>70.5</v>
      </c>
      <c r="V145" s="52"/>
      <c r="W145" s="116">
        <v>70.5</v>
      </c>
      <c r="X145" s="52"/>
      <c r="Y145" s="116">
        <v>70.5</v>
      </c>
      <c r="Z145" s="52"/>
      <c r="AA145" s="116">
        <v>70.5</v>
      </c>
    </row>
    <row r="146" spans="1:27" ht="14.25" customHeight="1">
      <c r="A146" s="67"/>
      <c r="B146" s="68"/>
      <c r="C146" s="63">
        <v>6351</v>
      </c>
      <c r="D146" s="37" t="s">
        <v>199</v>
      </c>
      <c r="E146" s="37" t="s">
        <v>191</v>
      </c>
      <c r="F146" s="73"/>
      <c r="G146" s="73">
        <v>0</v>
      </c>
      <c r="H146" s="51"/>
      <c r="I146" s="73">
        <v>0</v>
      </c>
      <c r="J146" s="51"/>
      <c r="K146" s="73">
        <v>0</v>
      </c>
      <c r="L146" s="51"/>
      <c r="M146" s="73">
        <v>0</v>
      </c>
      <c r="N146" s="51"/>
      <c r="O146" s="116">
        <v>0</v>
      </c>
      <c r="P146" s="51"/>
      <c r="Q146" s="116">
        <v>0</v>
      </c>
      <c r="R146" s="51"/>
      <c r="S146" s="116">
        <v>0</v>
      </c>
      <c r="T146" s="51">
        <v>200</v>
      </c>
      <c r="U146" s="116">
        <v>200</v>
      </c>
      <c r="V146" s="51">
        <v>-160.69999999999999</v>
      </c>
      <c r="W146" s="116">
        <v>39.299999999999997</v>
      </c>
      <c r="X146" s="51"/>
      <c r="Y146" s="116">
        <v>39.299999999999997</v>
      </c>
      <c r="Z146" s="51"/>
      <c r="AA146" s="116">
        <v>39.299999999999997</v>
      </c>
    </row>
    <row r="147" spans="1:27" ht="14.25" customHeight="1">
      <c r="A147" s="67"/>
      <c r="B147" s="68"/>
      <c r="C147" s="63">
        <v>6351</v>
      </c>
      <c r="D147" s="37" t="s">
        <v>203</v>
      </c>
      <c r="E147" s="37" t="s">
        <v>204</v>
      </c>
      <c r="F147" s="73"/>
      <c r="G147" s="73">
        <v>0</v>
      </c>
      <c r="H147" s="51"/>
      <c r="I147" s="73">
        <v>0</v>
      </c>
      <c r="J147" s="51"/>
      <c r="K147" s="73">
        <v>0</v>
      </c>
      <c r="L147" s="51"/>
      <c r="M147" s="73">
        <v>0</v>
      </c>
      <c r="N147" s="51"/>
      <c r="O147" s="116">
        <v>0</v>
      </c>
      <c r="P147" s="51"/>
      <c r="Q147" s="116">
        <v>0</v>
      </c>
      <c r="R147" s="51"/>
      <c r="S147" s="116">
        <v>0</v>
      </c>
      <c r="T147" s="51"/>
      <c r="U147" s="116">
        <v>0</v>
      </c>
      <c r="V147" s="51">
        <v>279</v>
      </c>
      <c r="W147" s="116">
        <v>279</v>
      </c>
      <c r="X147" s="51"/>
      <c r="Y147" s="116">
        <v>279</v>
      </c>
      <c r="Z147" s="51"/>
      <c r="AA147" s="116">
        <v>279</v>
      </c>
    </row>
    <row r="148" spans="1:27" ht="14.25" customHeight="1">
      <c r="A148" s="67"/>
      <c r="B148" s="68"/>
      <c r="C148" s="63">
        <v>6351</v>
      </c>
      <c r="D148" s="37" t="s">
        <v>226</v>
      </c>
      <c r="E148" s="37" t="s">
        <v>227</v>
      </c>
      <c r="F148" s="73"/>
      <c r="G148" s="73">
        <v>0</v>
      </c>
      <c r="H148" s="51"/>
      <c r="I148" s="73">
        <v>0</v>
      </c>
      <c r="J148" s="51"/>
      <c r="K148" s="73">
        <v>0</v>
      </c>
      <c r="L148" s="51"/>
      <c r="M148" s="73">
        <v>0</v>
      </c>
      <c r="N148" s="51"/>
      <c r="O148" s="116">
        <v>0</v>
      </c>
      <c r="P148" s="51"/>
      <c r="Q148" s="116">
        <v>0</v>
      </c>
      <c r="R148" s="51"/>
      <c r="S148" s="116">
        <v>0</v>
      </c>
      <c r="T148" s="51"/>
      <c r="U148" s="116">
        <v>0</v>
      </c>
      <c r="V148" s="51"/>
      <c r="W148" s="116">
        <v>0</v>
      </c>
      <c r="X148" s="51">
        <v>200</v>
      </c>
      <c r="Y148" s="116">
        <v>200</v>
      </c>
      <c r="Z148" s="51"/>
      <c r="AA148" s="116">
        <v>200</v>
      </c>
    </row>
    <row r="149" spans="1:27" ht="14.25" customHeight="1">
      <c r="A149" s="67"/>
      <c r="B149" s="68"/>
      <c r="C149" s="63">
        <v>5331</v>
      </c>
      <c r="D149" s="37" t="s">
        <v>139</v>
      </c>
      <c r="E149" s="101" t="s">
        <v>140</v>
      </c>
      <c r="F149" s="72"/>
      <c r="G149" s="83">
        <v>0</v>
      </c>
      <c r="H149" s="51"/>
      <c r="I149" s="73">
        <v>0</v>
      </c>
      <c r="J149" s="51">
        <v>175</v>
      </c>
      <c r="K149" s="73">
        <v>175</v>
      </c>
      <c r="L149" s="51"/>
      <c r="M149" s="73">
        <v>175</v>
      </c>
      <c r="N149" s="51">
        <v>-175</v>
      </c>
      <c r="O149" s="116">
        <v>0</v>
      </c>
      <c r="P149" s="51"/>
      <c r="Q149" s="116">
        <v>0</v>
      </c>
      <c r="R149" s="51"/>
      <c r="S149" s="116">
        <v>0</v>
      </c>
      <c r="T149" s="51"/>
      <c r="U149" s="116">
        <v>0</v>
      </c>
      <c r="V149" s="51"/>
      <c r="W149" s="116">
        <v>0</v>
      </c>
      <c r="X149" s="51"/>
      <c r="Y149" s="116">
        <v>0</v>
      </c>
      <c r="Z149" s="51"/>
      <c r="AA149" s="116">
        <v>0</v>
      </c>
    </row>
    <row r="150" spans="1:27" ht="13.5" customHeight="1">
      <c r="A150" s="221"/>
      <c r="B150" s="87"/>
      <c r="C150" s="87">
        <v>6351</v>
      </c>
      <c r="D150" s="29"/>
      <c r="E150" s="34" t="s">
        <v>12</v>
      </c>
      <c r="F150" s="222"/>
      <c r="G150" s="97">
        <f>SUM(G142:G145)</f>
        <v>6009</v>
      </c>
      <c r="H150" s="126">
        <f>SUM(H144:H145)</f>
        <v>1430.5</v>
      </c>
      <c r="I150" s="97">
        <f>SUM(G150:H150)</f>
        <v>7439.5</v>
      </c>
      <c r="J150" s="126"/>
      <c r="K150" s="97">
        <f>SUM(I150:J150)</f>
        <v>7439.5</v>
      </c>
      <c r="L150" s="126"/>
      <c r="M150" s="97">
        <f>SUM(K150:L150)</f>
        <v>7439.5</v>
      </c>
      <c r="N150" s="126"/>
      <c r="O150" s="124">
        <f>SUM(M150:N150)</f>
        <v>7439.5</v>
      </c>
      <c r="P150" s="126"/>
      <c r="Q150" s="124">
        <f>SUM(O150:P150)</f>
        <v>7439.5</v>
      </c>
      <c r="R150" s="126"/>
      <c r="S150" s="124">
        <f>SUM(Q150:R150)</f>
        <v>7439.5</v>
      </c>
      <c r="T150" s="126"/>
      <c r="U150" s="124">
        <f>SUM(S150:T150)</f>
        <v>7439.5</v>
      </c>
      <c r="V150" s="126"/>
      <c r="W150" s="124">
        <f>SUM(U150:V150)</f>
        <v>7439.5</v>
      </c>
      <c r="X150" s="126">
        <v>110</v>
      </c>
      <c r="Y150" s="124">
        <f>SUM(W150:X150)</f>
        <v>7549.5</v>
      </c>
      <c r="Z150" s="126"/>
      <c r="AA150" s="124">
        <f>SUM(Y150:Z150)</f>
        <v>7549.5</v>
      </c>
    </row>
    <row r="151" spans="1:27" ht="13.5" customHeight="1" thickBot="1">
      <c r="A151" s="219"/>
      <c r="B151" s="80"/>
      <c r="C151" s="87">
        <v>5331</v>
      </c>
      <c r="D151" s="29"/>
      <c r="E151" s="34" t="s">
        <v>118</v>
      </c>
      <c r="F151" s="220"/>
      <c r="G151" s="214">
        <v>0</v>
      </c>
      <c r="H151" s="215"/>
      <c r="I151" s="214">
        <v>0</v>
      </c>
      <c r="J151" s="216">
        <v>175</v>
      </c>
      <c r="K151" s="214">
        <f>SUM(I151:J151)</f>
        <v>175</v>
      </c>
      <c r="L151" s="52"/>
      <c r="M151" s="214">
        <f>SUM(K151:L151)</f>
        <v>175</v>
      </c>
      <c r="N151" s="205">
        <v>-175</v>
      </c>
      <c r="O151" s="214">
        <f>SUM(M151:N151)</f>
        <v>0</v>
      </c>
      <c r="P151" s="205"/>
      <c r="Q151" s="214">
        <f>SUM(O151:P151)</f>
        <v>0</v>
      </c>
      <c r="R151" s="205"/>
      <c r="S151" s="214">
        <f>SUM(Q151:R151)</f>
        <v>0</v>
      </c>
      <c r="T151" s="205"/>
      <c r="U151" s="214">
        <f>SUM(S151:T151)</f>
        <v>0</v>
      </c>
      <c r="V151" s="205"/>
      <c r="W151" s="214">
        <f>SUM(U151:V151)</f>
        <v>0</v>
      </c>
      <c r="X151" s="205"/>
      <c r="Y151" s="214">
        <f>SUM(W151:X151)</f>
        <v>0</v>
      </c>
      <c r="Z151" s="205"/>
      <c r="AA151" s="214">
        <f>SUM(Y151:Z151)</f>
        <v>0</v>
      </c>
    </row>
    <row r="152" spans="1:27" ht="13.5" customHeight="1">
      <c r="A152" s="88">
        <v>8</v>
      </c>
      <c r="B152" s="89">
        <v>3524</v>
      </c>
      <c r="C152" s="89"/>
      <c r="D152" s="35"/>
      <c r="E152" s="90" t="s">
        <v>185</v>
      </c>
      <c r="F152" s="209"/>
      <c r="G152" s="210">
        <v>0</v>
      </c>
      <c r="H152" s="54"/>
      <c r="I152" s="210">
        <v>0</v>
      </c>
      <c r="J152" s="54"/>
      <c r="K152" s="210">
        <v>0</v>
      </c>
      <c r="L152" s="54"/>
      <c r="M152" s="210">
        <v>0</v>
      </c>
      <c r="N152" s="54"/>
      <c r="O152" s="211">
        <v>0</v>
      </c>
      <c r="P152" s="54"/>
      <c r="Q152" s="211">
        <v>0</v>
      </c>
      <c r="R152" s="54"/>
      <c r="S152" s="211">
        <f>S154</f>
        <v>310</v>
      </c>
      <c r="T152" s="54"/>
      <c r="U152" s="211">
        <f>U154</f>
        <v>310</v>
      </c>
      <c r="V152" s="54"/>
      <c r="W152" s="211">
        <f>W154</f>
        <v>310</v>
      </c>
      <c r="X152" s="54"/>
      <c r="Y152" s="211">
        <f>Y154</f>
        <v>310</v>
      </c>
      <c r="Z152" s="54"/>
      <c r="AA152" s="211">
        <f>AA154</f>
        <v>310</v>
      </c>
    </row>
    <row r="153" spans="1:27" ht="13.5" customHeight="1">
      <c r="A153" s="71"/>
      <c r="B153" s="63"/>
      <c r="C153" s="63">
        <v>6351</v>
      </c>
      <c r="D153" s="29" t="s">
        <v>186</v>
      </c>
      <c r="E153" s="29" t="s">
        <v>187</v>
      </c>
      <c r="F153" s="73"/>
      <c r="G153" s="73">
        <v>0</v>
      </c>
      <c r="H153" s="52"/>
      <c r="I153" s="73">
        <v>0</v>
      </c>
      <c r="J153" s="52"/>
      <c r="K153" s="73">
        <v>0</v>
      </c>
      <c r="L153" s="52"/>
      <c r="M153" s="73">
        <v>0</v>
      </c>
      <c r="N153" s="52"/>
      <c r="O153" s="116">
        <v>0</v>
      </c>
      <c r="P153" s="52"/>
      <c r="Q153" s="116">
        <v>0</v>
      </c>
      <c r="R153" s="52">
        <v>310</v>
      </c>
      <c r="S153" s="116">
        <v>310</v>
      </c>
      <c r="T153" s="52"/>
      <c r="U153" s="116">
        <v>310</v>
      </c>
      <c r="V153" s="52"/>
      <c r="W153" s="116">
        <v>310</v>
      </c>
      <c r="X153" s="52"/>
      <c r="Y153" s="116">
        <v>310</v>
      </c>
      <c r="Z153" s="52"/>
      <c r="AA153" s="116">
        <v>310</v>
      </c>
    </row>
    <row r="154" spans="1:27" ht="13.5" customHeight="1" thickBot="1">
      <c r="A154" s="221"/>
      <c r="B154" s="87"/>
      <c r="C154" s="87">
        <v>6351</v>
      </c>
      <c r="D154" s="29"/>
      <c r="E154" s="34" t="s">
        <v>12</v>
      </c>
      <c r="F154" s="222"/>
      <c r="G154" s="97">
        <v>0</v>
      </c>
      <c r="H154" s="126"/>
      <c r="I154" s="97">
        <v>0</v>
      </c>
      <c r="J154" s="126"/>
      <c r="K154" s="97">
        <v>0</v>
      </c>
      <c r="L154" s="126"/>
      <c r="M154" s="97">
        <v>0</v>
      </c>
      <c r="N154" s="126"/>
      <c r="O154" s="124">
        <v>0</v>
      </c>
      <c r="P154" s="126"/>
      <c r="Q154" s="124">
        <v>0</v>
      </c>
      <c r="R154" s="126">
        <v>310</v>
      </c>
      <c r="S154" s="124">
        <v>310</v>
      </c>
      <c r="T154" s="126"/>
      <c r="U154" s="124">
        <v>310</v>
      </c>
      <c r="V154" s="126"/>
      <c r="W154" s="124">
        <v>310</v>
      </c>
      <c r="X154" s="126"/>
      <c r="Y154" s="124">
        <v>310</v>
      </c>
      <c r="Z154" s="126"/>
      <c r="AA154" s="124">
        <v>310</v>
      </c>
    </row>
    <row r="155" spans="1:27" ht="14.25" customHeight="1">
      <c r="A155" s="182"/>
      <c r="B155" s="183"/>
      <c r="C155" s="184"/>
      <c r="D155" s="185"/>
      <c r="E155" s="186" t="s">
        <v>14</v>
      </c>
      <c r="F155" s="187"/>
      <c r="G155" s="188">
        <f>G157</f>
        <v>9500</v>
      </c>
      <c r="H155" s="189"/>
      <c r="I155" s="188">
        <f>I157</f>
        <v>9500</v>
      </c>
      <c r="J155" s="189"/>
      <c r="K155" s="188">
        <f>K157</f>
        <v>5257.3</v>
      </c>
      <c r="L155" s="189"/>
      <c r="M155" s="188">
        <f>M157</f>
        <v>5237.3</v>
      </c>
      <c r="N155" s="189"/>
      <c r="O155" s="190">
        <f>O157</f>
        <v>629.6</v>
      </c>
      <c r="P155" s="189"/>
      <c r="Q155" s="190">
        <f>Q157</f>
        <v>629.6</v>
      </c>
      <c r="R155" s="189"/>
      <c r="S155" s="190">
        <f>S157</f>
        <v>691.2</v>
      </c>
      <c r="T155" s="189"/>
      <c r="U155" s="190">
        <f>U157</f>
        <v>691.2</v>
      </c>
      <c r="V155" s="189"/>
      <c r="W155" s="190">
        <f>W157</f>
        <v>691.2</v>
      </c>
      <c r="X155" s="189">
        <v>-690.6</v>
      </c>
      <c r="Y155" s="190">
        <v>0.6</v>
      </c>
      <c r="Z155" s="189"/>
      <c r="AA155" s="190">
        <v>0.6</v>
      </c>
    </row>
    <row r="156" spans="1:27" ht="14.25" customHeight="1">
      <c r="A156" s="71"/>
      <c r="B156" s="63"/>
      <c r="C156" s="63">
        <v>6901</v>
      </c>
      <c r="D156" s="34"/>
      <c r="E156" s="49"/>
      <c r="F156" s="72"/>
      <c r="G156" s="73">
        <v>9500</v>
      </c>
      <c r="H156" s="52"/>
      <c r="I156" s="73">
        <v>9500</v>
      </c>
      <c r="J156" s="52">
        <v>-4242.7</v>
      </c>
      <c r="K156" s="73">
        <v>5257.3</v>
      </c>
      <c r="L156" s="52">
        <v>-20</v>
      </c>
      <c r="M156" s="73">
        <v>5237.3</v>
      </c>
      <c r="N156" s="52">
        <v>-4607.7</v>
      </c>
      <c r="O156" s="116">
        <v>629.6</v>
      </c>
      <c r="P156" s="52"/>
      <c r="Q156" s="116">
        <v>629.6</v>
      </c>
      <c r="R156" s="52">
        <v>61.6</v>
      </c>
      <c r="S156" s="116">
        <v>691.2</v>
      </c>
      <c r="T156" s="52"/>
      <c r="U156" s="116">
        <v>691.2</v>
      </c>
      <c r="V156" s="52"/>
      <c r="W156" s="116">
        <v>691.2</v>
      </c>
      <c r="X156" s="52">
        <v>-690.6</v>
      </c>
      <c r="Y156" s="116">
        <v>0.6</v>
      </c>
      <c r="Z156" s="52"/>
      <c r="AA156" s="116">
        <v>0.6</v>
      </c>
    </row>
    <row r="157" spans="1:27" ht="14.25" customHeight="1" thickBot="1">
      <c r="A157" s="191"/>
      <c r="B157" s="192"/>
      <c r="C157" s="100">
        <v>6901</v>
      </c>
      <c r="D157" s="193"/>
      <c r="E157" s="194" t="s">
        <v>17</v>
      </c>
      <c r="F157" s="195"/>
      <c r="G157" s="196">
        <f>SUM(G156)</f>
        <v>9500</v>
      </c>
      <c r="H157" s="212"/>
      <c r="I157" s="196">
        <v>9500</v>
      </c>
      <c r="J157" s="212">
        <v>-4242.7</v>
      </c>
      <c r="K157" s="196">
        <v>5257.3</v>
      </c>
      <c r="L157" s="212">
        <v>-20</v>
      </c>
      <c r="M157" s="196">
        <v>5237.3</v>
      </c>
      <c r="N157" s="197">
        <v>-4607.7</v>
      </c>
      <c r="O157" s="198">
        <v>629.6</v>
      </c>
      <c r="P157" s="197"/>
      <c r="Q157" s="198">
        <v>629.6</v>
      </c>
      <c r="R157" s="197">
        <v>61.6</v>
      </c>
      <c r="S157" s="198">
        <v>691.2</v>
      </c>
      <c r="T157" s="197"/>
      <c r="U157" s="198">
        <v>691.2</v>
      </c>
      <c r="V157" s="197"/>
      <c r="W157" s="198">
        <v>691.2</v>
      </c>
      <c r="X157" s="197">
        <v>-690.6</v>
      </c>
      <c r="Y157" s="198">
        <v>0.6</v>
      </c>
      <c r="Z157" s="197"/>
      <c r="AA157" s="198">
        <v>0.6</v>
      </c>
    </row>
    <row r="158" spans="1:27" ht="16.5" thickBot="1">
      <c r="A158" s="93"/>
      <c r="B158" s="94"/>
      <c r="C158" s="94"/>
      <c r="D158" s="95"/>
      <c r="E158" s="96"/>
      <c r="F158" s="246">
        <f>F100+F58+F42</f>
        <v>22851661.600000001</v>
      </c>
      <c r="G158" s="98">
        <f>G157+G150+G140+G139+G126+G115+G108+G97+G81+G79+G77+G55+G54+G53</f>
        <v>79780</v>
      </c>
      <c r="H158" s="163">
        <f>H53+H54+H55+H77+H79+H81+H97+H108+H115+H126+H139+H140+H150+H157</f>
        <v>51577.600000000006</v>
      </c>
      <c r="I158" s="171">
        <f>I53+I54+I55+I77+I79+I81+I97+I108+I115+I126+I139+I140+I150+I157</f>
        <v>131357.59999999998</v>
      </c>
      <c r="J158" s="163">
        <f>J157+J151+J138+J137+J107+J95+J81+J77+J54+J53</f>
        <v>15958.8</v>
      </c>
      <c r="K158" s="171">
        <f>K53+K54+K55+K77+K79+K81+K97+K108+K115+K126+K137+K138+K139+K140+K150+K157+K151+K107+K95</f>
        <v>147316.4</v>
      </c>
      <c r="L158" s="233">
        <f>L126+L79+L77+L115+L53+L97+L157</f>
        <v>0</v>
      </c>
      <c r="M158" s="171">
        <f>M53+M54+M55+M77+M79+M81+M97+M108+M115+M126+M137+M138+M139+M140+M150+M157+M151+M107+M95</f>
        <v>147316.4</v>
      </c>
      <c r="N158" s="233">
        <f>N110+N92+N91+N90+N89+N87+N86+N73+N61+N60+N58+N45+N44+N43+N41+N156+N149+N99+N40+N39</f>
        <v>-35134</v>
      </c>
      <c r="O158" s="171">
        <f>O53+O54+O55+O77+O79+O81+O97+O108+O115+O126+O137+O138+O139+O140+O150+O157+O151+O107+O95+O96+O94+O80+O93</f>
        <v>112182.40000000001</v>
      </c>
      <c r="P158" s="233">
        <f>P142+P144</f>
        <v>0</v>
      </c>
      <c r="Q158" s="171">
        <f>Q53+Q54+Q55+Q77+Q79+Q81+Q97+Q108+Q115+Q126+Q137+Q138+Q139+Q140+Q150+Q157+Q151+Q107+Q95+Q96+Q94+Q80+Q93</f>
        <v>112182.40000000001</v>
      </c>
      <c r="R158" s="233">
        <f>R153+R131+R130+R117+R112+R111+R101+R100+R92+R91+R90+R76+R75+R62+R61+R58+R57+R47+R42+R41+R156+R59+R60+R124+R64+R63</f>
        <v>23700</v>
      </c>
      <c r="S158" s="171">
        <f>S53+S54+S55+S77+S79+S81+S97+S108+S115+S126+S137+S138+S139+S140+S150+S157+S151+S107+S95+S96+S94+S80+S93+S154+S106+S78</f>
        <v>135882.4</v>
      </c>
      <c r="T158" s="233">
        <f>T153+T131+T130+T117+T112+T111+T101+T100+T92+T91+T90+T76+T75+T62+T61+T58+T57+T47+T42+T41+T156+T59+T60</f>
        <v>0</v>
      </c>
      <c r="U158" s="171">
        <f>U53+U54+U55+U77+U79+U81+U97+U108+U115+U126+U137+U138+U139+U140+U150+U157+U151+U107+U95+U96+U94+U80+U93+U154+U106+U78</f>
        <v>135882.4</v>
      </c>
      <c r="V158" s="233">
        <f>V153+V131+V130+V117+V112+V111+V101+V100+V92+V91+V90+V76+V75+V62+V61+V58+V57+V47+V42+V41+V156+V59+V60</f>
        <v>0</v>
      </c>
      <c r="W158" s="171">
        <f>W53+W54+W55+W77+W79+W81+W97+W108+W115+W126+W137+W138+W139+W140+W150+W157+W151+W107+W95+W96+W94+W80+W93+W154+W106+W78</f>
        <v>135882.4</v>
      </c>
      <c r="X158" s="233">
        <f>X156+X148+X143+X136+X125+X121+X118+X113+X112+X105+X103+X101+X88+X87+X72+X71+X60+X57+X52+X51+X50+X49</f>
        <v>4.5474735088646412E-13</v>
      </c>
      <c r="Y158" s="171">
        <f>Y53+Y54+Y55+Y77+Y79+Y81+Y97+Y108+Y115+Y126+Y137+Y138+Y139+Y140+Y150+Y157+Y151+Y107+Y95+Y96+Y94+Y80+Y93+Y154+Y106+Y78+Y114</f>
        <v>135882.4</v>
      </c>
      <c r="Z158" s="233"/>
      <c r="AA158" s="171">
        <f>AA53+AA54+AA55+AA77+AA79+AA81+AA97+AA108+AA115+AA126+AA137+AA138+AA139+AA140+AA150+AA157+AA151+AA107+AA95+AA96+AA94+AA80+AA93+AA154+AA106+AA78+AA114</f>
        <v>135882.40000000002</v>
      </c>
    </row>
    <row r="159" spans="1:27">
      <c r="A159" s="39"/>
      <c r="B159" s="40"/>
      <c r="C159" s="40"/>
      <c r="D159" s="40"/>
      <c r="E159" s="40"/>
      <c r="F159" s="40"/>
      <c r="G159" s="55"/>
      <c r="H159" s="56"/>
      <c r="I159" s="55"/>
      <c r="J159" s="57"/>
      <c r="K159" s="55"/>
      <c r="L159" s="57"/>
      <c r="M159" s="55"/>
      <c r="N159" s="58"/>
      <c r="O159" s="55"/>
      <c r="P159" s="58"/>
      <c r="Q159" s="55"/>
      <c r="R159" s="58"/>
      <c r="S159" s="55"/>
      <c r="T159" s="58"/>
      <c r="U159" s="55"/>
      <c r="V159" s="58"/>
      <c r="W159" s="55"/>
      <c r="X159" s="58"/>
      <c r="Y159" s="55"/>
      <c r="Z159" s="58"/>
      <c r="AA159" s="55"/>
    </row>
    <row r="160" spans="1:27">
      <c r="A160" s="39"/>
      <c r="B160" s="40"/>
      <c r="C160" s="40"/>
      <c r="D160" s="40"/>
      <c r="E160" s="40"/>
      <c r="F160" s="40"/>
      <c r="G160" s="55"/>
      <c r="H160" s="56"/>
      <c r="I160" s="55"/>
      <c r="J160" s="59"/>
      <c r="K160" s="55"/>
      <c r="L160" s="59"/>
      <c r="M160" s="55"/>
      <c r="N160" s="58"/>
      <c r="O160" s="55"/>
      <c r="P160" s="58"/>
      <c r="Q160" s="55"/>
      <c r="R160" s="58"/>
      <c r="S160" s="55"/>
      <c r="T160" s="58"/>
      <c r="U160" s="55"/>
      <c r="V160" s="58"/>
      <c r="W160" s="55"/>
      <c r="X160" s="58"/>
      <c r="Y160" s="55"/>
      <c r="Z160" s="58"/>
      <c r="AA160" s="55"/>
    </row>
    <row r="161" spans="1:27" s="6" customFormat="1" ht="18" customHeight="1" thickBot="1">
      <c r="A161" s="41" t="s">
        <v>8</v>
      </c>
      <c r="B161" s="41"/>
      <c r="C161" s="41"/>
      <c r="D161" s="41"/>
      <c r="E161" s="41"/>
      <c r="F161" s="41"/>
      <c r="G161" s="60"/>
      <c r="H161" s="58"/>
      <c r="I161" s="58"/>
      <c r="J161" s="61"/>
      <c r="K161" s="58"/>
      <c r="L161" s="61"/>
      <c r="M161" s="58"/>
      <c r="N161" s="60"/>
      <c r="O161" s="58"/>
      <c r="P161" s="60"/>
      <c r="Q161" s="58"/>
      <c r="R161" s="60"/>
      <c r="S161" s="58"/>
      <c r="T161" s="60"/>
      <c r="U161" s="58"/>
      <c r="V161" s="60"/>
      <c r="W161" s="58"/>
      <c r="X161" s="60"/>
      <c r="Y161" s="58"/>
      <c r="Z161" s="60"/>
      <c r="AA161" s="58"/>
    </row>
    <row r="162" spans="1:27" s="9" customFormat="1" ht="16.5" thickBot="1">
      <c r="A162" s="42" t="s">
        <v>9</v>
      </c>
      <c r="B162" s="38"/>
      <c r="C162" s="38"/>
      <c r="D162" s="138"/>
      <c r="E162" s="43"/>
      <c r="F162" s="44"/>
      <c r="G162" s="8" t="s">
        <v>10</v>
      </c>
      <c r="H162" s="173" t="s">
        <v>25</v>
      </c>
      <c r="I162" s="8" t="s">
        <v>26</v>
      </c>
      <c r="J162" s="11" t="s">
        <v>25</v>
      </c>
      <c r="K162" s="8" t="s">
        <v>26</v>
      </c>
      <c r="L162" s="7"/>
      <c r="M162" s="8" t="s">
        <v>26</v>
      </c>
      <c r="N162" s="7"/>
      <c r="O162" s="8" t="s">
        <v>26</v>
      </c>
      <c r="P162" s="7"/>
      <c r="Q162" s="8" t="s">
        <v>26</v>
      </c>
      <c r="R162" s="7"/>
      <c r="S162" s="8" t="s">
        <v>26</v>
      </c>
      <c r="T162" s="7"/>
      <c r="U162" s="8" t="s">
        <v>26</v>
      </c>
      <c r="V162" s="7"/>
      <c r="W162" s="8" t="s">
        <v>26</v>
      </c>
      <c r="X162" s="7"/>
      <c r="Y162" s="8" t="s">
        <v>26</v>
      </c>
      <c r="Z162" s="7"/>
      <c r="AA162" s="8" t="s">
        <v>26</v>
      </c>
    </row>
    <row r="163" spans="1:27" s="9" customFormat="1" ht="15">
      <c r="A163" s="164" t="s">
        <v>18</v>
      </c>
      <c r="B163" s="45"/>
      <c r="C163" s="135">
        <v>6121</v>
      </c>
      <c r="D163" s="139"/>
      <c r="E163" s="46" t="s">
        <v>109</v>
      </c>
      <c r="F163" s="146"/>
      <c r="G163" s="143">
        <f>G139+G77+G53</f>
        <v>53416</v>
      </c>
      <c r="H163" s="241">
        <f>H139+H115+H77+H53</f>
        <v>42207.5</v>
      </c>
      <c r="I163" s="143">
        <f>I139+I115+I77+I53</f>
        <v>95623.5</v>
      </c>
      <c r="J163" s="54">
        <f>J53+J77+J107</f>
        <v>15750</v>
      </c>
      <c r="K163" s="143">
        <f>K139+K115+K77+K53+K107</f>
        <v>111373.5</v>
      </c>
      <c r="L163" s="229">
        <f>L53+L77+L115</f>
        <v>63.800000000000182</v>
      </c>
      <c r="M163" s="143">
        <f>M139+M115+M77+M53+M107</f>
        <v>111437.3</v>
      </c>
      <c r="N163" s="229">
        <f>N41+N58+N90+N110+N61+N39+N40+N99</f>
        <v>-33535.5</v>
      </c>
      <c r="O163" s="143">
        <f>O139+O115+O77+O53+O107+O93</f>
        <v>77901.8</v>
      </c>
      <c r="P163" s="229">
        <f>P41+P58+P90+P110+P61+P39+P40+P99</f>
        <v>0</v>
      </c>
      <c r="Q163" s="143">
        <f>Q139+Q115+Q77+Q53+Q107+Q93</f>
        <v>77901.8</v>
      </c>
      <c r="R163" s="229">
        <f>R41+R42+R57+R58+R61+R62+R90+R100+R111+R112+R130+R131+R63+R64</f>
        <v>12461.4</v>
      </c>
      <c r="S163" s="143">
        <f>S139+S115+S77+S53+S107+S93</f>
        <v>90363.199999999997</v>
      </c>
      <c r="T163" s="229">
        <v>0</v>
      </c>
      <c r="U163" s="143">
        <f>U139+U115+U77+U53+U107+U93</f>
        <v>90363.199999999997</v>
      </c>
      <c r="V163" s="229">
        <v>0</v>
      </c>
      <c r="W163" s="143">
        <f>W139+W115+W77+W53+W107+W93</f>
        <v>90363.199999999997</v>
      </c>
      <c r="X163" s="229">
        <f>X57+X112</f>
        <v>-2189</v>
      </c>
      <c r="Y163" s="143">
        <f>Y139+Y115+Y77+Y53+Y107+Y93</f>
        <v>88174.2</v>
      </c>
      <c r="Z163" s="229">
        <f>Z102+Z131</f>
        <v>1074.3</v>
      </c>
      <c r="AA163" s="143">
        <f>AA139+AA115+AA77+AA53+AA107+AA93</f>
        <v>89248.5</v>
      </c>
    </row>
    <row r="164" spans="1:27" s="9" customFormat="1" ht="15">
      <c r="A164" s="164" t="s">
        <v>18</v>
      </c>
      <c r="B164" s="165"/>
      <c r="C164" s="166">
        <v>6122</v>
      </c>
      <c r="D164" s="167"/>
      <c r="E164" s="168" t="s">
        <v>157</v>
      </c>
      <c r="F164" s="169"/>
      <c r="G164" s="170">
        <v>0</v>
      </c>
      <c r="H164" s="175">
        <v>0</v>
      </c>
      <c r="I164" s="170">
        <v>0</v>
      </c>
      <c r="J164" s="51">
        <v>0</v>
      </c>
      <c r="K164" s="170">
        <v>0</v>
      </c>
      <c r="L164" s="231">
        <v>0</v>
      </c>
      <c r="M164" s="170">
        <v>0</v>
      </c>
      <c r="N164" s="231">
        <f>N91</f>
        <v>180</v>
      </c>
      <c r="O164" s="170">
        <f>O94</f>
        <v>180</v>
      </c>
      <c r="P164" s="231">
        <f>P91</f>
        <v>0</v>
      </c>
      <c r="Q164" s="170">
        <f>Q94</f>
        <v>180</v>
      </c>
      <c r="R164" s="231">
        <f>R91+R59</f>
        <v>318.3</v>
      </c>
      <c r="S164" s="170">
        <f>S94+S78</f>
        <v>498.3</v>
      </c>
      <c r="T164" s="231">
        <v>0</v>
      </c>
      <c r="U164" s="170">
        <f>U94+U78</f>
        <v>498.3</v>
      </c>
      <c r="V164" s="231">
        <v>0</v>
      </c>
      <c r="W164" s="170">
        <f>W94+W78</f>
        <v>498.3</v>
      </c>
      <c r="X164" s="231">
        <v>0</v>
      </c>
      <c r="Y164" s="170">
        <f>Y94+Y78</f>
        <v>498.3</v>
      </c>
      <c r="Z164" s="231">
        <v>0</v>
      </c>
      <c r="AA164" s="170">
        <f>AA94+AA78</f>
        <v>498.3</v>
      </c>
    </row>
    <row r="165" spans="1:27" s="9" customFormat="1" ht="15">
      <c r="A165" s="164" t="s">
        <v>18</v>
      </c>
      <c r="B165" s="48"/>
      <c r="C165" s="136">
        <v>5137</v>
      </c>
      <c r="D165" s="140"/>
      <c r="E165" s="49" t="s">
        <v>110</v>
      </c>
      <c r="F165" s="147"/>
      <c r="G165" s="144">
        <v>0</v>
      </c>
      <c r="H165" s="174">
        <f>H140</f>
        <v>26</v>
      </c>
      <c r="I165" s="144">
        <f>I140</f>
        <v>26</v>
      </c>
      <c r="J165" s="52">
        <v>0</v>
      </c>
      <c r="K165" s="144">
        <f>K140</f>
        <v>26</v>
      </c>
      <c r="L165" s="230">
        <v>0</v>
      </c>
      <c r="M165" s="144">
        <f>M140</f>
        <v>26</v>
      </c>
      <c r="N165" s="230">
        <f>N60+N92</f>
        <v>3100.5</v>
      </c>
      <c r="O165" s="144">
        <f>O140+O96+O80</f>
        <v>3126.5</v>
      </c>
      <c r="P165" s="230">
        <f>P60+P92</f>
        <v>0</v>
      </c>
      <c r="Q165" s="144">
        <f>Q140+Q96+Q80</f>
        <v>3126.5</v>
      </c>
      <c r="R165" s="230">
        <f>R60+R92</f>
        <v>-568.29999999999995</v>
      </c>
      <c r="S165" s="144">
        <f>S140+S96+S80</f>
        <v>2558.1999999999998</v>
      </c>
      <c r="T165" s="230">
        <v>0</v>
      </c>
      <c r="U165" s="144">
        <f>U140+U96+U80</f>
        <v>2558.1999999999998</v>
      </c>
      <c r="V165" s="230">
        <v>0</v>
      </c>
      <c r="W165" s="144">
        <f>W140+W96+W80</f>
        <v>2558.1999999999998</v>
      </c>
      <c r="X165" s="230">
        <f>X60</f>
        <v>-75</v>
      </c>
      <c r="Y165" s="144">
        <f>Y140+Y96+Y80</f>
        <v>2483.1999999999998</v>
      </c>
      <c r="Z165" s="230">
        <f>Z60</f>
        <v>0</v>
      </c>
      <c r="AA165" s="144">
        <f>AA140+AA96+AA80</f>
        <v>2483.1999999999998</v>
      </c>
    </row>
    <row r="166" spans="1:27">
      <c r="A166" s="164" t="s">
        <v>18</v>
      </c>
      <c r="B166" s="165"/>
      <c r="C166" s="166">
        <v>6351</v>
      </c>
      <c r="D166" s="167"/>
      <c r="E166" s="168" t="s">
        <v>16</v>
      </c>
      <c r="F166" s="169"/>
      <c r="G166" s="170">
        <f>G150</f>
        <v>6009</v>
      </c>
      <c r="H166" s="175">
        <f>H150</f>
        <v>1430.5</v>
      </c>
      <c r="I166" s="170">
        <f>I150</f>
        <v>7439.5</v>
      </c>
      <c r="J166" s="51">
        <f>J135</f>
        <v>16.5</v>
      </c>
      <c r="K166" s="170">
        <f>K150+K137</f>
        <v>7456</v>
      </c>
      <c r="L166" s="231">
        <v>0</v>
      </c>
      <c r="M166" s="170">
        <f>M150+M137</f>
        <v>7456</v>
      </c>
      <c r="N166" s="231">
        <v>0</v>
      </c>
      <c r="O166" s="170">
        <f>O150+O137</f>
        <v>7456</v>
      </c>
      <c r="P166" s="231">
        <v>0</v>
      </c>
      <c r="Q166" s="170">
        <f>Q150+Q137</f>
        <v>7456</v>
      </c>
      <c r="R166" s="231">
        <f>R153</f>
        <v>310</v>
      </c>
      <c r="S166" s="170">
        <f>S150+S137+S154</f>
        <v>7766</v>
      </c>
      <c r="T166" s="231">
        <v>0</v>
      </c>
      <c r="U166" s="170">
        <f>U150+U137+U154</f>
        <v>7766</v>
      </c>
      <c r="V166" s="231">
        <v>0</v>
      </c>
      <c r="W166" s="170">
        <f>W150+W137+W154</f>
        <v>7766</v>
      </c>
      <c r="X166" s="231">
        <f>X136+X143+X148</f>
        <v>510</v>
      </c>
      <c r="Y166" s="170">
        <f>Y150+Y137+Y154</f>
        <v>8276</v>
      </c>
      <c r="Z166" s="231">
        <f>Z132</f>
        <v>36</v>
      </c>
      <c r="AA166" s="170">
        <f>AA150+AA137+AA154</f>
        <v>8312</v>
      </c>
    </row>
    <row r="167" spans="1:27">
      <c r="A167" s="47" t="s">
        <v>18</v>
      </c>
      <c r="B167" s="48"/>
      <c r="C167" s="136">
        <v>6313</v>
      </c>
      <c r="D167" s="140"/>
      <c r="E167" s="49" t="s">
        <v>111</v>
      </c>
      <c r="F167" s="147"/>
      <c r="G167" s="144">
        <f>G126</f>
        <v>10855</v>
      </c>
      <c r="H167" s="174">
        <f>H126+H79+H54</f>
        <v>6381.7999999999993</v>
      </c>
      <c r="I167" s="144">
        <f>I126+I79+I54</f>
        <v>17236.8</v>
      </c>
      <c r="J167" s="52">
        <f>J54+J95</f>
        <v>3575</v>
      </c>
      <c r="K167" s="144">
        <f>K126+K79+K54+K95</f>
        <v>20811.8</v>
      </c>
      <c r="L167" s="230">
        <f>L79+L126</f>
        <v>-463.8</v>
      </c>
      <c r="M167" s="144">
        <f>M126+M79+M54+M95</f>
        <v>20348</v>
      </c>
      <c r="N167" s="230">
        <f>N43+N44+N45+N87</f>
        <v>-16.800000000000011</v>
      </c>
      <c r="O167" s="144">
        <f>O126+O79+O54+O95</f>
        <v>20331.199999999997</v>
      </c>
      <c r="P167" s="230">
        <f>P43+P44+P45+P87</f>
        <v>0</v>
      </c>
      <c r="Q167" s="144">
        <f>Q126+Q79+Q54+Q95</f>
        <v>20331.199999999997</v>
      </c>
      <c r="R167" s="230">
        <f>R47+R101+R117+R124</f>
        <v>9099</v>
      </c>
      <c r="S167" s="144">
        <f>S126+S79+S54+S95+S106</f>
        <v>29430.199999999997</v>
      </c>
      <c r="T167" s="230">
        <v>0</v>
      </c>
      <c r="U167" s="144">
        <f>U126+U79+U54+U95+U106</f>
        <v>29430.199999999997</v>
      </c>
      <c r="V167" s="230">
        <v>0</v>
      </c>
      <c r="W167" s="144">
        <f>W126+W79+W54+W95+W106</f>
        <v>29430.199999999997</v>
      </c>
      <c r="X167" s="230">
        <f>X121+X118+X87+X71+X113+X88+X72+X125+X103+X101</f>
        <v>1302.5999999999997</v>
      </c>
      <c r="Y167" s="144">
        <f>Y126+Y79+Y54+Y95+Y106+Y114</f>
        <v>30732.799999999999</v>
      </c>
      <c r="Z167" s="230">
        <f>Z101</f>
        <v>-1110.3</v>
      </c>
      <c r="AA167" s="144">
        <f>AA126+AA79+AA54+AA95+AA106+AA114</f>
        <v>29622.5</v>
      </c>
    </row>
    <row r="168" spans="1:27">
      <c r="A168" s="103" t="s">
        <v>18</v>
      </c>
      <c r="B168" s="48"/>
      <c r="C168" s="136">
        <v>5171</v>
      </c>
      <c r="D168" s="140"/>
      <c r="E168" s="49" t="s">
        <v>113</v>
      </c>
      <c r="F168" s="147"/>
      <c r="G168" s="144">
        <v>0</v>
      </c>
      <c r="H168" s="174">
        <f>H108+H97+H81+H55</f>
        <v>1531.8</v>
      </c>
      <c r="I168" s="144">
        <f>I108+I97+I81+I55</f>
        <v>1531.8</v>
      </c>
      <c r="J168" s="52">
        <f>J81</f>
        <v>500</v>
      </c>
      <c r="K168" s="144">
        <f>K108+K97+K81+K55</f>
        <v>2031.8</v>
      </c>
      <c r="L168" s="230">
        <f>L97</f>
        <v>420</v>
      </c>
      <c r="M168" s="144">
        <f>M108+M97+M81+M55</f>
        <v>2451.8000000000002</v>
      </c>
      <c r="N168" s="230">
        <f>N73+N86+N89</f>
        <v>-79.5</v>
      </c>
      <c r="O168" s="144">
        <f>O108+O97+O81+O55</f>
        <v>2372.3000000000002</v>
      </c>
      <c r="P168" s="230">
        <f>P73+P86+P89</f>
        <v>0</v>
      </c>
      <c r="Q168" s="144">
        <f>Q108+Q97+Q81+Q55</f>
        <v>2372.3000000000002</v>
      </c>
      <c r="R168" s="230">
        <f>R75+R76</f>
        <v>2018</v>
      </c>
      <c r="S168" s="144">
        <f>S108+S97+S81+S55</f>
        <v>4390.3</v>
      </c>
      <c r="T168" s="230">
        <v>0</v>
      </c>
      <c r="U168" s="144">
        <f>U108+U97+U81+U55</f>
        <v>4390.3</v>
      </c>
      <c r="V168" s="230">
        <v>0</v>
      </c>
      <c r="W168" s="144">
        <f>W108+W97+W81+W55</f>
        <v>4390.3</v>
      </c>
      <c r="X168" s="230">
        <f>X49+X105+X50+X51+X52</f>
        <v>1142</v>
      </c>
      <c r="Y168" s="144">
        <f>Y108+Y97+Y81+Y55</f>
        <v>5532.3</v>
      </c>
      <c r="Z168" s="230">
        <f>Z49+Z105+Z50+Z51+Z52</f>
        <v>0</v>
      </c>
      <c r="AA168" s="144">
        <f>AA108+AA97+AA81+AA55</f>
        <v>5532.3</v>
      </c>
    </row>
    <row r="169" spans="1:27">
      <c r="A169" s="47" t="s">
        <v>18</v>
      </c>
      <c r="B169" s="48"/>
      <c r="C169" s="136">
        <v>5331</v>
      </c>
      <c r="D169" s="140"/>
      <c r="E169" s="49" t="s">
        <v>119</v>
      </c>
      <c r="F169" s="147"/>
      <c r="G169" s="144">
        <v>0</v>
      </c>
      <c r="H169" s="174">
        <v>0</v>
      </c>
      <c r="I169" s="144">
        <v>0</v>
      </c>
      <c r="J169" s="52">
        <f>J151+J138</f>
        <v>360</v>
      </c>
      <c r="K169" s="144">
        <f>K138+K151</f>
        <v>360</v>
      </c>
      <c r="L169" s="230">
        <v>0</v>
      </c>
      <c r="M169" s="144">
        <f>M138+M151</f>
        <v>360</v>
      </c>
      <c r="N169" s="230">
        <f>N149</f>
        <v>-175</v>
      </c>
      <c r="O169" s="144">
        <f>O138+O151</f>
        <v>185</v>
      </c>
      <c r="P169" s="230">
        <f>P149</f>
        <v>0</v>
      </c>
      <c r="Q169" s="144">
        <f>Q138+Q151</f>
        <v>185</v>
      </c>
      <c r="R169" s="230">
        <v>0</v>
      </c>
      <c r="S169" s="144">
        <f>S138+S151</f>
        <v>185</v>
      </c>
      <c r="T169" s="230">
        <v>0</v>
      </c>
      <c r="U169" s="144">
        <f>U138+U151</f>
        <v>185</v>
      </c>
      <c r="V169" s="230">
        <v>0</v>
      </c>
      <c r="W169" s="144">
        <f>W138+W151</f>
        <v>185</v>
      </c>
      <c r="X169" s="230">
        <v>0</v>
      </c>
      <c r="Y169" s="144">
        <f>Y138+Y151</f>
        <v>185</v>
      </c>
      <c r="Z169" s="230">
        <v>0</v>
      </c>
      <c r="AA169" s="144">
        <f>AA138+AA151</f>
        <v>185</v>
      </c>
    </row>
    <row r="170" spans="1:27" ht="13.5" thickBot="1">
      <c r="A170" s="217" t="s">
        <v>18</v>
      </c>
      <c r="B170" s="40"/>
      <c r="C170" s="157">
        <v>6901</v>
      </c>
      <c r="D170" s="158"/>
      <c r="E170" s="159" t="s">
        <v>17</v>
      </c>
      <c r="F170" s="160"/>
      <c r="G170" s="161">
        <f>G157</f>
        <v>9500</v>
      </c>
      <c r="H170" s="176">
        <f>H157</f>
        <v>0</v>
      </c>
      <c r="I170" s="161">
        <f>I157</f>
        <v>9500</v>
      </c>
      <c r="J170" s="102">
        <v>-4242.7</v>
      </c>
      <c r="K170" s="161">
        <f>K157</f>
        <v>5257.3</v>
      </c>
      <c r="L170" s="232">
        <f>L157</f>
        <v>-20</v>
      </c>
      <c r="M170" s="161">
        <f>M157</f>
        <v>5237.3</v>
      </c>
      <c r="N170" s="232">
        <f>N156</f>
        <v>-4607.7</v>
      </c>
      <c r="O170" s="161">
        <f>O157</f>
        <v>629.6</v>
      </c>
      <c r="P170" s="232">
        <f>P156</f>
        <v>0</v>
      </c>
      <c r="Q170" s="161">
        <f>Q157</f>
        <v>629.6</v>
      </c>
      <c r="R170" s="232">
        <f>R156</f>
        <v>61.6</v>
      </c>
      <c r="S170" s="161">
        <f>S157</f>
        <v>691.2</v>
      </c>
      <c r="T170" s="232">
        <v>0</v>
      </c>
      <c r="U170" s="161">
        <f>U157</f>
        <v>691.2</v>
      </c>
      <c r="V170" s="232">
        <v>0</v>
      </c>
      <c r="W170" s="161">
        <f>W157</f>
        <v>691.2</v>
      </c>
      <c r="X170" s="232">
        <f>X156</f>
        <v>-690.6</v>
      </c>
      <c r="Y170" s="161">
        <f>Y157</f>
        <v>0.6</v>
      </c>
      <c r="Z170" s="232">
        <f>Z156</f>
        <v>0</v>
      </c>
      <c r="AA170" s="161">
        <f>AA157</f>
        <v>0.6</v>
      </c>
    </row>
    <row r="171" spans="1:27" ht="15.75" thickBot="1">
      <c r="A171" s="104"/>
      <c r="B171" s="105"/>
      <c r="C171" s="137"/>
      <c r="D171" s="141"/>
      <c r="E171" s="106" t="s">
        <v>15</v>
      </c>
      <c r="F171" s="137"/>
      <c r="G171" s="145">
        <f t="shared" ref="G171:O171" si="0">SUM(G163:G170)</f>
        <v>79780</v>
      </c>
      <c r="H171" s="172">
        <f t="shared" si="0"/>
        <v>51577.600000000006</v>
      </c>
      <c r="I171" s="145">
        <f t="shared" si="0"/>
        <v>131357.6</v>
      </c>
      <c r="J171" s="153">
        <f t="shared" si="0"/>
        <v>15958.8</v>
      </c>
      <c r="K171" s="145">
        <f t="shared" si="0"/>
        <v>147316.39999999997</v>
      </c>
      <c r="L171" s="223">
        <f t="shared" si="0"/>
        <v>1.7053025658242404E-13</v>
      </c>
      <c r="M171" s="145">
        <f t="shared" si="0"/>
        <v>147316.39999999997</v>
      </c>
      <c r="N171" s="223">
        <f>SUM(N163:N170)</f>
        <v>-35134</v>
      </c>
      <c r="O171" s="145">
        <f t="shared" si="0"/>
        <v>112182.40000000001</v>
      </c>
      <c r="P171" s="223">
        <f t="shared" ref="P171:U171" si="1">SUM(P163:P170)</f>
        <v>0</v>
      </c>
      <c r="Q171" s="145">
        <f t="shared" si="1"/>
        <v>112182.40000000001</v>
      </c>
      <c r="R171" s="223">
        <f t="shared" si="1"/>
        <v>23700</v>
      </c>
      <c r="S171" s="145">
        <f t="shared" si="1"/>
        <v>135882.4</v>
      </c>
      <c r="T171" s="223">
        <f t="shared" si="1"/>
        <v>0</v>
      </c>
      <c r="U171" s="145">
        <f t="shared" si="1"/>
        <v>135882.4</v>
      </c>
      <c r="V171" s="223">
        <f t="shared" ref="V171:AA171" si="2">SUM(V163:V170)</f>
        <v>0</v>
      </c>
      <c r="W171" s="145">
        <f t="shared" si="2"/>
        <v>135882.4</v>
      </c>
      <c r="X171" s="223">
        <f t="shared" si="2"/>
        <v>0</v>
      </c>
      <c r="Y171" s="145">
        <f t="shared" si="2"/>
        <v>135882.4</v>
      </c>
      <c r="Z171" s="223">
        <f>SUM(Z163:Z170)</f>
        <v>0</v>
      </c>
      <c r="AA171" s="145">
        <f t="shared" si="2"/>
        <v>135882.4</v>
      </c>
    </row>
    <row r="172" spans="1:27">
      <c r="A172" s="16" t="s">
        <v>22</v>
      </c>
      <c r="B172" s="16"/>
      <c r="C172" s="16" t="s">
        <v>23</v>
      </c>
      <c r="D172" s="16"/>
      <c r="E172" s="16"/>
      <c r="F172" s="41" t="s">
        <v>168</v>
      </c>
      <c r="G172" s="62"/>
      <c r="H172" s="62"/>
      <c r="I172" s="62"/>
      <c r="J172" s="62"/>
      <c r="K172" s="62"/>
      <c r="L172" s="58"/>
      <c r="M172" s="58"/>
      <c r="N172" s="62"/>
      <c r="O172" s="62"/>
    </row>
    <row r="173" spans="1:27">
      <c r="A173" s="16"/>
      <c r="B173" s="16"/>
      <c r="C173" s="16"/>
      <c r="D173" s="16"/>
      <c r="E173" s="16"/>
      <c r="F173" s="16"/>
      <c r="G173" s="62"/>
      <c r="H173" s="62"/>
      <c r="I173" s="62"/>
      <c r="J173" s="62"/>
      <c r="K173" s="62"/>
      <c r="L173" s="117"/>
      <c r="M173" s="62"/>
      <c r="N173" s="62"/>
      <c r="O173" s="62"/>
    </row>
    <row r="174" spans="1:27">
      <c r="A174" s="99"/>
      <c r="B174" s="99"/>
      <c r="C174" s="99"/>
      <c r="D174" s="99"/>
      <c r="E174" s="99"/>
      <c r="F174" s="16"/>
      <c r="G174" s="62"/>
      <c r="H174" s="62"/>
      <c r="I174" s="62"/>
      <c r="J174" s="62"/>
      <c r="K174" s="62"/>
      <c r="L174" s="117"/>
      <c r="M174" s="62"/>
      <c r="N174" s="62"/>
      <c r="O174" s="62"/>
      <c r="AA174" s="249"/>
    </row>
    <row r="175" spans="1:27">
      <c r="A175" s="16"/>
      <c r="B175" s="16"/>
      <c r="C175" s="16"/>
      <c r="D175" s="16"/>
      <c r="E175" s="16"/>
      <c r="F175" s="16"/>
      <c r="G175" s="117"/>
      <c r="H175" s="62"/>
      <c r="I175" s="62"/>
      <c r="J175" s="62"/>
      <c r="K175" s="62"/>
      <c r="L175" s="62"/>
      <c r="M175" s="62"/>
      <c r="N175" s="62"/>
      <c r="O175" s="62"/>
      <c r="AA175" s="249"/>
    </row>
    <row r="176" spans="1:27">
      <c r="A176" s="16"/>
      <c r="B176" s="16"/>
      <c r="C176" s="16"/>
      <c r="D176" s="16"/>
      <c r="E176" s="16"/>
      <c r="F176" s="16"/>
      <c r="G176" s="62"/>
      <c r="H176" s="62"/>
      <c r="I176" s="62"/>
      <c r="J176" s="62"/>
      <c r="K176" s="62"/>
      <c r="L176" s="62"/>
      <c r="M176" s="62"/>
      <c r="N176" s="62"/>
      <c r="O176" s="62"/>
      <c r="AA176" s="249"/>
    </row>
    <row r="177" spans="1:15">
      <c r="A177" s="16"/>
      <c r="B177" s="16"/>
      <c r="C177" s="16"/>
      <c r="D177" s="16"/>
      <c r="E177" s="16"/>
      <c r="F177" s="16"/>
      <c r="G177" s="62"/>
      <c r="H177" s="62"/>
      <c r="I177" s="62"/>
      <c r="J177" s="62"/>
      <c r="K177" s="62"/>
      <c r="L177" s="62"/>
      <c r="M177" s="62"/>
      <c r="N177" s="62"/>
      <c r="O177" s="62"/>
    </row>
    <row r="178" spans="1:15">
      <c r="A178" s="16"/>
      <c r="B178" s="16"/>
      <c r="C178" s="16"/>
      <c r="D178" s="16"/>
      <c r="E178" s="16"/>
      <c r="F178" s="16"/>
      <c r="G178" s="62"/>
      <c r="H178" s="62"/>
      <c r="I178" s="117"/>
      <c r="J178" s="62"/>
      <c r="K178" s="62"/>
      <c r="L178" s="62"/>
      <c r="M178" s="62"/>
      <c r="N178" s="62"/>
      <c r="O178" s="62"/>
    </row>
    <row r="179" spans="1: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>
      <c r="A181" s="16"/>
      <c r="B181" s="16"/>
      <c r="C181" s="16"/>
      <c r="D181" s="16"/>
      <c r="E181" s="16"/>
      <c r="F181" s="16"/>
      <c r="G181" s="19"/>
      <c r="H181" s="16"/>
      <c r="I181" s="16"/>
      <c r="J181" s="16"/>
      <c r="K181" s="16"/>
      <c r="L181" s="16"/>
      <c r="M181" s="16"/>
      <c r="N181" s="16"/>
      <c r="O181" s="16"/>
    </row>
    <row r="182" spans="1: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</sheetData>
  <mergeCells count="5">
    <mergeCell ref="L36:O36"/>
    <mergeCell ref="H36:K36"/>
    <mergeCell ref="P36:S36"/>
    <mergeCell ref="T36:Y36"/>
    <mergeCell ref="Z36:AA36"/>
  </mergeCells>
  <phoneticPr fontId="2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orientation="landscape" horizontalDpi="4294967293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schválený rozpočet</vt:lpstr>
      <vt:lpstr>'schválený rozpočet'!Oblast_tisku</vt:lpstr>
    </vt:vector>
  </TitlesOfParts>
  <Company>Královéhradecký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Karpíšková</dc:creator>
  <cp:lastModifiedBy>787</cp:lastModifiedBy>
  <cp:lastPrinted>2011-12-02T11:40:46Z</cp:lastPrinted>
  <dcterms:created xsi:type="dcterms:W3CDTF">2007-01-11T11:12:55Z</dcterms:created>
  <dcterms:modified xsi:type="dcterms:W3CDTF">2011-12-05T09:24:55Z</dcterms:modified>
</cp:coreProperties>
</file>