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80" windowWidth="14865" windowHeight="7875" activeTab="0"/>
  </bookViews>
  <sheets>
    <sheet name="1.ZR " sheetId="1" r:id="rId1"/>
  </sheets>
  <definedNames>
    <definedName name="_xlnm.Print_Titles" localSheetId="0">'1.ZR '!$7:$8</definedName>
  </definedNames>
  <calcPr fullCalcOnLoad="1"/>
</workbook>
</file>

<file path=xl/sharedStrings.xml><?xml version="1.0" encoding="utf-8"?>
<sst xmlns="http://schemas.openxmlformats.org/spreadsheetml/2006/main" count="405" uniqueCount="242">
  <si>
    <t>daňové příjmy</t>
  </si>
  <si>
    <t>v tom:</t>
  </si>
  <si>
    <t>Příjmy celkem</t>
  </si>
  <si>
    <t>UKAZATEL</t>
  </si>
  <si>
    <t xml:space="preserve">PŘÍJMY    </t>
  </si>
  <si>
    <t>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</si>
  <si>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</si>
  <si>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</si>
  <si>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</si>
  <si>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</si>
  <si>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</si>
  <si>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platy zaměstnanců a ost.pl.za prov.práci</t>
  </si>
  <si>
    <t>pohoštění</t>
  </si>
  <si>
    <t>krizové plánování</t>
  </si>
  <si>
    <t>kap. 18 - zastupitelstvo kraje</t>
  </si>
  <si>
    <t>kap. 19 - činnost krajského úřadu</t>
  </si>
  <si>
    <t>kap. 10 - doprava</t>
  </si>
  <si>
    <t>kap. 14 - školství</t>
  </si>
  <si>
    <t>příspěvky PO na provoz</t>
  </si>
  <si>
    <t>kap. 15 - zdravotnictví</t>
  </si>
  <si>
    <t>kap. 16 - kultura</t>
  </si>
  <si>
    <t>kap. 28 - sociální věci</t>
  </si>
  <si>
    <t>kap. 41 - rezerva a ost.výd.netýk.se odvětví</t>
  </si>
  <si>
    <t>Výdaje celkem</t>
  </si>
  <si>
    <t xml:space="preserve">  z VPS</t>
  </si>
  <si>
    <t xml:space="preserve">  od úřadů práce</t>
  </si>
  <si>
    <t xml:space="preserve">  od obcí</t>
  </si>
  <si>
    <t>soustředěné pojištění majetku kraje</t>
  </si>
  <si>
    <t>řešení havarijních situací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</si>
  <si>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</si>
  <si>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</si>
  <si>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</si>
  <si>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přímé náklady na vzdělávání - SR</t>
  </si>
  <si>
    <t>soutěže a přehlídky - SR</t>
  </si>
  <si>
    <t>běžné výdaje</t>
  </si>
  <si>
    <t>kapitálové výdaje</t>
  </si>
  <si>
    <t>dopravní územní obslužnost:</t>
  </si>
  <si>
    <t xml:space="preserve">    autobusová doprava</t>
  </si>
  <si>
    <t xml:space="preserve">    drážní doprava</t>
  </si>
  <si>
    <t>sociální věci</t>
  </si>
  <si>
    <t>ostatní kapitálové výdaje</t>
  </si>
  <si>
    <t>kultura</t>
  </si>
  <si>
    <t xml:space="preserve">  z MŠMT</t>
  </si>
  <si>
    <t>grantové a dílčí programy a samostat.projekty</t>
  </si>
  <si>
    <t>příspěvky PO na provoz - od ÚP</t>
  </si>
  <si>
    <t>v tom pro odvětví:</t>
  </si>
  <si>
    <t>doprava</t>
  </si>
  <si>
    <t>školství</t>
  </si>
  <si>
    <t>zdravotnictví</t>
  </si>
  <si>
    <t>nedaňové příjmy</t>
  </si>
  <si>
    <t>Financování</t>
  </si>
  <si>
    <t xml:space="preserve">  z MPSV</t>
  </si>
  <si>
    <t>pronájem a nákl.na detaš.pracoviště</t>
  </si>
  <si>
    <t xml:space="preserve">vodohosp.akce dle vodního zákona </t>
  </si>
  <si>
    <t>kofinancování</t>
  </si>
  <si>
    <t>kap. 13 - evropská integrace</t>
  </si>
  <si>
    <t xml:space="preserve">Rozpočet </t>
  </si>
  <si>
    <t>rozpočtu</t>
  </si>
  <si>
    <t>odvody PO</t>
  </si>
  <si>
    <t xml:space="preserve">platby za odebr. mn.podzemní vody </t>
  </si>
  <si>
    <t xml:space="preserve">                        zdravotnictví</t>
  </si>
  <si>
    <t xml:space="preserve">                        kultury</t>
  </si>
  <si>
    <t xml:space="preserve">                        soc.věcí</t>
  </si>
  <si>
    <t xml:space="preserve">v tom: </t>
  </si>
  <si>
    <t>ROZPOČET KRÁLOVÉHRADECKÉHO KRAJE</t>
  </si>
  <si>
    <t>kap. 12 - správa majetku kraje</t>
  </si>
  <si>
    <t xml:space="preserve">příjmy v rámci FV </t>
  </si>
  <si>
    <t>přijaté úroky</t>
  </si>
  <si>
    <t>vratka návratné finanční výpomoci</t>
  </si>
  <si>
    <t>program obnovy venkova</t>
  </si>
  <si>
    <t>cestovní ruch - kapitálové výdaje</t>
  </si>
  <si>
    <t>přijaté úvěry</t>
  </si>
  <si>
    <t xml:space="preserve">             kapitálové výdaje odvětví</t>
  </si>
  <si>
    <t xml:space="preserve">             kapitál.výdaje odvětví</t>
  </si>
  <si>
    <t>kap. 02 - životní prostředí a zemědělství</t>
  </si>
  <si>
    <t>kap. 50 - Fond rozvoje a reprodukce KHK</t>
  </si>
  <si>
    <t xml:space="preserve">  od krajů</t>
  </si>
  <si>
    <t xml:space="preserve">             z toho: investiční půjčené prostředky</t>
  </si>
  <si>
    <t xml:space="preserve">   z toho: SÚS</t>
  </si>
  <si>
    <t xml:space="preserve">  z MMR</t>
  </si>
  <si>
    <t>kap. 39 - regionální rozvoj</t>
  </si>
  <si>
    <t xml:space="preserve">kap. 40 - územní plánování </t>
  </si>
  <si>
    <t xml:space="preserve">             běžné výdaje odvětví</t>
  </si>
  <si>
    <t xml:space="preserve">  z MPO</t>
  </si>
  <si>
    <t>kapitálové příjmy</t>
  </si>
  <si>
    <t xml:space="preserve">  odvětví školství</t>
  </si>
  <si>
    <t>preventivní programy - SR</t>
  </si>
  <si>
    <t>podpora romských žáků SŠ - SR</t>
  </si>
  <si>
    <t xml:space="preserve">kap. 11 - cestovní ruch </t>
  </si>
  <si>
    <t xml:space="preserve">             nerozděleno</t>
  </si>
  <si>
    <t xml:space="preserve">   v tom: kapitálové výdaje odvětví</t>
  </si>
  <si>
    <t xml:space="preserve">pozměňovací </t>
  </si>
  <si>
    <t>návrhy</t>
  </si>
  <si>
    <t xml:space="preserve">            nerozděleno</t>
  </si>
  <si>
    <t xml:space="preserve">  v tom: běžné výdaje odvětví</t>
  </si>
  <si>
    <t xml:space="preserve">správa majetku kraje </t>
  </si>
  <si>
    <t xml:space="preserve">  v tom: kapitálové výdaje odvětví</t>
  </si>
  <si>
    <t xml:space="preserve">činnost krajského úřadu </t>
  </si>
  <si>
    <t>nerozděleno na odvětví</t>
  </si>
  <si>
    <t xml:space="preserve">  ze zahraničí</t>
  </si>
  <si>
    <t>projekt PILOT 1 a PILOT Z - SR</t>
  </si>
  <si>
    <t>GS 1.1 podpora podnikání ve vybraných obl. - SR</t>
  </si>
  <si>
    <t>EPC - bud.regionál.partnerství - SR</t>
  </si>
  <si>
    <t>GS 4.2.2-Moder.a rozš.ubytovacích kapacit KHK-SR</t>
  </si>
  <si>
    <t>GS 3.2-Integr.obtíž.zaměst.skupin obyv.-SR</t>
  </si>
  <si>
    <t>GS 4.1.2-Medializace turistické nabídky - SR</t>
  </si>
  <si>
    <t xml:space="preserve">  odvětví zdravotnictví</t>
  </si>
  <si>
    <t xml:space="preserve">  z SFDI</t>
  </si>
  <si>
    <t>silnice II/319 RK-Rokytnice v OH - SR</t>
  </si>
  <si>
    <t>podp.výuky méně vyuč.cizích jazyků - SR</t>
  </si>
  <si>
    <t>zařízení pro děti vyžadující okamžitou pomoc - SR</t>
  </si>
  <si>
    <t>GRIP IT - SR</t>
  </si>
  <si>
    <t>splátka dodavatelského úvěru</t>
  </si>
  <si>
    <t>Schválený</t>
  </si>
  <si>
    <t>rozpočet</t>
  </si>
  <si>
    <t>1. změna</t>
  </si>
  <si>
    <t>po 1. změně</t>
  </si>
  <si>
    <t xml:space="preserve">  v tom pro odvětví: zastupitelstvo kraje</t>
  </si>
  <si>
    <t xml:space="preserve">                           životní prostředí a zemědělství</t>
  </si>
  <si>
    <t xml:space="preserve">                           volnočasové aktivity</t>
  </si>
  <si>
    <t xml:space="preserve">                           cestovní ruch</t>
  </si>
  <si>
    <t xml:space="preserve">                           školství</t>
  </si>
  <si>
    <t xml:space="preserve">                           kultura</t>
  </si>
  <si>
    <t xml:space="preserve">                           sociální věci</t>
  </si>
  <si>
    <t xml:space="preserve">                           reginální rozvoj</t>
  </si>
  <si>
    <t>prům.zóna Solnice-Kvasiny-ost.kapitál.výdaje-úvěr</t>
  </si>
  <si>
    <t xml:space="preserve">zastupitelstvo kraje </t>
  </si>
  <si>
    <t>neinvestiční přijaté transfery</t>
  </si>
  <si>
    <t xml:space="preserve">  neinv.transf.ze SR v rámci souhrn.dot.vztahu</t>
  </si>
  <si>
    <t>investiční přijaté transfery</t>
  </si>
  <si>
    <t>neinvestiční transfery a.s.</t>
  </si>
  <si>
    <t>neinvestiční transfery obcím</t>
  </si>
  <si>
    <t xml:space="preserve">   z toho: neinvestiční transfery obcím</t>
  </si>
  <si>
    <t xml:space="preserve">   z toho: investiční transfery obcím</t>
  </si>
  <si>
    <t>neinvestiční transfer s.r.o. OREDO</t>
  </si>
  <si>
    <t>investiční transfery PO</t>
  </si>
  <si>
    <t>neinv.transfer Regionální radě regionu soudržnosti SV</t>
  </si>
  <si>
    <t>GRIP IT - transfery ze zahraničí</t>
  </si>
  <si>
    <t>inv.transfer Regionální radě regionu soudržnosti SV</t>
  </si>
  <si>
    <t>investiční transfery obcím</t>
  </si>
  <si>
    <t xml:space="preserve">                        investiční transfery PO - CEP</t>
  </si>
  <si>
    <t xml:space="preserve">  v tom: PO - investiční transfery</t>
  </si>
  <si>
    <t xml:space="preserve">   v tom: PO - investiční transfery</t>
  </si>
  <si>
    <t xml:space="preserve">             investiční transfery a.s.</t>
  </si>
  <si>
    <t xml:space="preserve">             PO - investiční transfery</t>
  </si>
  <si>
    <t xml:space="preserve">                  - neinvestiční příspěvky</t>
  </si>
  <si>
    <t>zapojení výsledku hospodaření</t>
  </si>
  <si>
    <t>konsolidace výdajů - příděl do soc.fondu</t>
  </si>
  <si>
    <t>Výdaje celkem po konsolidaci</t>
  </si>
  <si>
    <t>zapojení zůstatku sociálního fondu z min. let</t>
  </si>
  <si>
    <t>kap. 20 - použití sociálního fondu - běž.výdaje</t>
  </si>
  <si>
    <t xml:space="preserve">  ze SFŽP</t>
  </si>
  <si>
    <t>splátky půjčených prostředků</t>
  </si>
  <si>
    <t>nedaňové příjmy odv.život.prostř. a zemědělství</t>
  </si>
  <si>
    <t>zabránění vzniku, rozvoje a šíření TBC - SR</t>
  </si>
  <si>
    <t>Technická pomoc - SR</t>
  </si>
  <si>
    <t>OP RLZ 2.1 - SR</t>
  </si>
  <si>
    <t>neinvestiční půjčené prostředky</t>
  </si>
  <si>
    <t>kap. 09 - volnočasové aktivity</t>
  </si>
  <si>
    <t>průmyslová zóna Solnice-Kvasiny-ost.kapitál.výd.-úvěr</t>
  </si>
  <si>
    <t>prům.zóna Solnice-Kvasiny-ostat.kap.výd.-úvěr</t>
  </si>
  <si>
    <t>2. změna</t>
  </si>
  <si>
    <t>po 2. změně</t>
  </si>
  <si>
    <t>NÁVRH NA ZMĚNU ROZPOČTU</t>
  </si>
  <si>
    <t>(v tis. Kč)</t>
  </si>
  <si>
    <t xml:space="preserve">  ze SÚJB</t>
  </si>
  <si>
    <t>neinvestiční transfery ze SR prostř.čerp.účtů</t>
  </si>
  <si>
    <t>investiční transfery ze SR prostř.čerp.účtů</t>
  </si>
  <si>
    <t>nedaňové příjmy odv.zdravotnictví</t>
  </si>
  <si>
    <t xml:space="preserve">  odvětví dopravy</t>
  </si>
  <si>
    <t>z toho:</t>
  </si>
  <si>
    <t>daň z příjmů právnických osob za kraje</t>
  </si>
  <si>
    <t>splátky půjček (SFDI)</t>
  </si>
  <si>
    <t>dotace ze SR poskytnutá prostř.čerp.účtů</t>
  </si>
  <si>
    <t>dot.ze SR poskytnuté prostř.čerpacích účtů</t>
  </si>
  <si>
    <t>úhrada daně z příjmů právnických osob za kraj</t>
  </si>
  <si>
    <t>vyhledávání budov se zvýš.výskytem radonu - SR</t>
  </si>
  <si>
    <t xml:space="preserve">            kapitálové výdaje odvětví</t>
  </si>
  <si>
    <t xml:space="preserve">                   - neinvestiční transfery</t>
  </si>
  <si>
    <t xml:space="preserve">  odvětví evropské integrace</t>
  </si>
  <si>
    <t xml:space="preserve">  odvětví sociálních věcí</t>
  </si>
  <si>
    <t xml:space="preserve">                  - neinvestiční transfery</t>
  </si>
  <si>
    <t xml:space="preserve">  z MK</t>
  </si>
  <si>
    <t>kulturní aktivity - SR</t>
  </si>
  <si>
    <t>projekty v rámci VISK - SR</t>
  </si>
  <si>
    <t>výdaje z finančního vypořádání</t>
  </si>
  <si>
    <t>investiční transfery obcím - úvěr</t>
  </si>
  <si>
    <t>3. změna</t>
  </si>
  <si>
    <t>po 3. změně</t>
  </si>
  <si>
    <t xml:space="preserve">  z MZ</t>
  </si>
  <si>
    <t xml:space="preserve">  z Úřadu vlády</t>
  </si>
  <si>
    <t xml:space="preserve">  odvětví kultury</t>
  </si>
  <si>
    <t>nedaňové příjmy odvětví soc.věcí</t>
  </si>
  <si>
    <t>volby do zastupitelstev obcí - SR</t>
  </si>
  <si>
    <t>výd.na krajs.koordinátora romských poradců - SR</t>
  </si>
  <si>
    <t>náhr.škod způs.zvl.chráněnými živočichy - SR</t>
  </si>
  <si>
    <t>likvidace nepoužitelných léčiv - SR</t>
  </si>
  <si>
    <t>program protidrogové politiky - SR</t>
  </si>
  <si>
    <t>nedaňové příjmy odvětví činnost KÚ</t>
  </si>
  <si>
    <t>nedaňové příjmy odvětví dopravy</t>
  </si>
  <si>
    <t xml:space="preserve">investiční půjčené prostředky obcím   </t>
  </si>
  <si>
    <t>4. změna</t>
  </si>
  <si>
    <t>po 4. změně</t>
  </si>
  <si>
    <t xml:space="preserve">  z MZV</t>
  </si>
  <si>
    <t>investiční transfery krajům</t>
  </si>
  <si>
    <t xml:space="preserve">  odvětví správy majetku kraje</t>
  </si>
  <si>
    <t>Evropská jazyková cena LABEL - SR</t>
  </si>
  <si>
    <t>podpora EVVO ve školách - SR</t>
  </si>
  <si>
    <t>kompenzační pomůcky - SR</t>
  </si>
  <si>
    <t xml:space="preserve">             neinvestiční transfery a.s.</t>
  </si>
  <si>
    <t>nedaňové příjmy odvětví školství</t>
  </si>
  <si>
    <t>nedaňové příjmy - FRR</t>
  </si>
  <si>
    <t>5. změna</t>
  </si>
  <si>
    <t>po 5. změně</t>
  </si>
  <si>
    <t xml:space="preserve">  z Národního fondu</t>
  </si>
  <si>
    <t xml:space="preserve">  ze SFDI</t>
  </si>
  <si>
    <t xml:space="preserve">  odvětví soc.</t>
  </si>
  <si>
    <t>SIPVZ - SR</t>
  </si>
  <si>
    <t>posk.pomoci z finančního mechanizmu Norska - SR</t>
  </si>
  <si>
    <t>komunikace v rámci průmyslové zóny - SR</t>
  </si>
  <si>
    <t>obnova silničního majetku - SR</t>
  </si>
  <si>
    <t>OP RLZ 3.3, 5.2 - předfin.konečných.uživatelů.-SR</t>
  </si>
  <si>
    <t>NA ROK 2008</t>
  </si>
  <si>
    <t xml:space="preserve">    v tom odvětví: školství</t>
  </si>
  <si>
    <t>pronájem služeb a prostor v RC NP</t>
  </si>
  <si>
    <t>zajištění správy majetku kraje</t>
  </si>
  <si>
    <t>OP RLZ 3.3 Rozv.kapacit dalšího profes.vzd.-SR r.2007</t>
  </si>
  <si>
    <t>neinv.dotace Centru evropského projektování a.s.</t>
  </si>
  <si>
    <t xml:space="preserve">  z toho: Centrum evropského projektování a.s.</t>
  </si>
  <si>
    <t>inv.dot.HZS KHK na výst.Centrál.pož.st.a stř.ZZS v HK</t>
  </si>
  <si>
    <t>OP RLZ 2.1 - z dotace SR z r.2007</t>
  </si>
  <si>
    <t xml:space="preserve">rezerva </t>
  </si>
  <si>
    <t>pr.z.Solnice-Kvasiny-i.transf.obcím (úvěr 19512,5tis.Kč)</t>
  </si>
  <si>
    <t>Příloha č. 1</t>
  </si>
  <si>
    <t>nedaňové příjmy odv.evropské integrace</t>
  </si>
  <si>
    <t xml:space="preserve">  ze zvl.účtu MF</t>
  </si>
  <si>
    <t>ESF - SR</t>
  </si>
  <si>
    <t>investiční transfery a. s.</t>
  </si>
  <si>
    <t>neinvestiční dotace obcím</t>
  </si>
  <si>
    <t>vklad pro založení a.s.</t>
  </si>
  <si>
    <t>posk.pomoci z finan.mech.Norska - z r.2007</t>
  </si>
  <si>
    <t>komunikace v rámci průmyslové zóny - SR-z r.2007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</si>
</sst>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  <numFmt numFmtId="170" formatCode="_-* #,##0.0\ _K_č_-;\-* #,##0.0\ _K_č_-;_-* &quot;-&quot;?\ _K_č_-;_-@_-"/>
    <numFmt numFmtId="171" formatCode="#,##0.0_ ;\-#,##0.0\ 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22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3">
    <xf numFmtId="3" fontId="0" fillId="0" borderId="0" xfId="0" applyAlignment="1">
      <alignment/>
    </xf>
    <xf numFmtId="3" fontId="1" fillId="0" borderId="1" xfId="0" applyFont="1" applyBorder="1" applyAlignment="1">
      <alignment horizontal="left" vertical="center"/>
    </xf>
    <xf numFmtId="3" fontId="1" fillId="0" borderId="2" xfId="0" applyFont="1" applyBorder="1" applyAlignment="1">
      <alignment/>
    </xf>
    <xf numFmtId="3" fontId="3" fillId="0" borderId="2" xfId="0" applyFont="1" applyBorder="1" applyAlignment="1">
      <alignment/>
    </xf>
    <xf numFmtId="3" fontId="0" fillId="0" borderId="2" xfId="0" applyBorder="1" applyAlignment="1">
      <alignment/>
    </xf>
    <xf numFmtId="3" fontId="0" fillId="0" borderId="2" xfId="0" applyFont="1" applyBorder="1" applyAlignment="1">
      <alignment/>
    </xf>
    <xf numFmtId="3" fontId="4" fillId="0" borderId="2" xfId="0" applyFont="1" applyBorder="1" applyAlignment="1">
      <alignment/>
    </xf>
    <xf numFmtId="3" fontId="0" fillId="0" borderId="3" xfId="0" applyFont="1" applyBorder="1" applyAlignment="1">
      <alignment/>
    </xf>
    <xf numFmtId="3" fontId="0" fillId="0" borderId="2" xfId="0" applyFont="1" applyBorder="1" applyAlignment="1">
      <alignment/>
    </xf>
    <xf numFmtId="3" fontId="2" fillId="0" borderId="0" xfId="0" applyFont="1" applyAlignment="1">
      <alignment horizontal="center" vertical="center"/>
    </xf>
    <xf numFmtId="3" fontId="3" fillId="0" borderId="2" xfId="0" applyFont="1" applyBorder="1" applyAlignment="1">
      <alignment/>
    </xf>
    <xf numFmtId="3" fontId="2" fillId="0" borderId="4" xfId="0" applyFont="1" applyBorder="1" applyAlignment="1">
      <alignment vertical="center"/>
    </xf>
    <xf numFmtId="3" fontId="1" fillId="0" borderId="2" xfId="0" applyFont="1" applyBorder="1" applyAlignment="1">
      <alignment/>
    </xf>
    <xf numFmtId="3" fontId="4" fillId="0" borderId="2" xfId="0" applyFont="1" applyBorder="1" applyAlignment="1">
      <alignment/>
    </xf>
    <xf numFmtId="3" fontId="1" fillId="0" borderId="0" xfId="0" applyFont="1" applyAlignment="1">
      <alignment/>
    </xf>
    <xf numFmtId="3" fontId="0" fillId="0" borderId="0" xfId="0" applyFont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165" fontId="0" fillId="0" borderId="0" xfId="18" applyNumberFormat="1" applyAlignment="1">
      <alignment/>
    </xf>
    <xf numFmtId="165" fontId="1" fillId="0" borderId="1" xfId="18" applyNumberFormat="1" applyFont="1" applyBorder="1" applyAlignment="1">
      <alignment horizontal="center"/>
    </xf>
    <xf numFmtId="165" fontId="1" fillId="0" borderId="5" xfId="18" applyNumberFormat="1" applyFont="1" applyBorder="1" applyAlignment="1">
      <alignment horizontal="center"/>
    </xf>
    <xf numFmtId="165" fontId="1" fillId="0" borderId="2" xfId="18" applyNumberFormat="1" applyFont="1" applyBorder="1" applyAlignment="1">
      <alignment horizontal="center"/>
    </xf>
    <xf numFmtId="165" fontId="0" fillId="0" borderId="0" xfId="18" applyNumberFormat="1" applyFont="1" applyBorder="1" applyAlignment="1">
      <alignment vertical="center"/>
    </xf>
    <xf numFmtId="165" fontId="2" fillId="0" borderId="0" xfId="18" applyNumberFormat="1" applyFont="1" applyBorder="1" applyAlignment="1">
      <alignment vertical="center"/>
    </xf>
    <xf numFmtId="3" fontId="0" fillId="0" borderId="0" xfId="0" applyFont="1" applyAlignment="1">
      <alignment/>
    </xf>
    <xf numFmtId="165" fontId="1" fillId="0" borderId="0" xfId="18" applyNumberFormat="1" applyFont="1" applyAlignment="1">
      <alignment/>
    </xf>
    <xf numFmtId="3" fontId="2" fillId="0" borderId="6" xfId="0" applyFont="1" applyBorder="1" applyAlignment="1">
      <alignment vertical="center"/>
    </xf>
    <xf numFmtId="3" fontId="0" fillId="0" borderId="7" xfId="0" applyFont="1" applyBorder="1" applyAlignment="1">
      <alignment vertical="center"/>
    </xf>
    <xf numFmtId="3" fontId="0" fillId="0" borderId="8" xfId="0" applyFont="1" applyBorder="1" applyAlignment="1">
      <alignment vertical="center"/>
    </xf>
    <xf numFmtId="3" fontId="2" fillId="0" borderId="7" xfId="0" applyFont="1" applyBorder="1" applyAlignment="1">
      <alignment vertical="center"/>
    </xf>
    <xf numFmtId="3" fontId="2" fillId="0" borderId="9" xfId="0" applyFont="1" applyBorder="1" applyAlignment="1">
      <alignment vertical="center"/>
    </xf>
    <xf numFmtId="3" fontId="9" fillId="0" borderId="2" xfId="0" applyFont="1" applyBorder="1" applyAlignment="1">
      <alignment/>
    </xf>
    <xf numFmtId="3" fontId="1" fillId="0" borderId="2" xfId="0" applyFont="1" applyFill="1" applyBorder="1" applyAlignment="1">
      <alignment/>
    </xf>
    <xf numFmtId="3" fontId="0" fillId="0" borderId="5" xfId="0" applyFont="1" applyBorder="1" applyAlignment="1">
      <alignment/>
    </xf>
    <xf numFmtId="3" fontId="1" fillId="0" borderId="6" xfId="0" applyFont="1" applyBorder="1" applyAlignment="1">
      <alignment vertical="center"/>
    </xf>
    <xf numFmtId="3" fontId="7" fillId="0" borderId="6" xfId="0" applyFont="1" applyBorder="1" applyAlignment="1">
      <alignment vertical="center"/>
    </xf>
    <xf numFmtId="3" fontId="0" fillId="0" borderId="0" xfId="0" applyAlignment="1">
      <alignment horizontal="right"/>
    </xf>
    <xf numFmtId="3" fontId="0" fillId="0" borderId="5" xfId="0" applyBorder="1" applyAlignment="1">
      <alignment/>
    </xf>
    <xf numFmtId="3" fontId="9" fillId="0" borderId="5" xfId="0" applyFont="1" applyBorder="1" applyAlignment="1">
      <alignment/>
    </xf>
    <xf numFmtId="3" fontId="1" fillId="0" borderId="4" xfId="0" applyFont="1" applyBorder="1" applyAlignment="1">
      <alignment/>
    </xf>
    <xf numFmtId="171" fontId="1" fillId="0" borderId="2" xfId="18" applyNumberFormat="1" applyFont="1" applyBorder="1" applyAlignment="1">
      <alignment/>
    </xf>
    <xf numFmtId="171" fontId="0" fillId="0" borderId="2" xfId="18" applyNumberFormat="1" applyFont="1" applyBorder="1" applyAlignment="1">
      <alignment/>
    </xf>
    <xf numFmtId="171" fontId="1" fillId="0" borderId="2" xfId="18" applyNumberFormat="1" applyFont="1" applyBorder="1" applyAlignment="1">
      <alignment/>
    </xf>
    <xf numFmtId="171" fontId="0" fillId="0" borderId="2" xfId="18" applyNumberFormat="1" applyBorder="1" applyAlignment="1">
      <alignment/>
    </xf>
    <xf numFmtId="171" fontId="2" fillId="0" borderId="4" xfId="18" applyNumberFormat="1" applyFont="1" applyBorder="1" applyAlignment="1">
      <alignment vertical="center"/>
    </xf>
    <xf numFmtId="171" fontId="4" fillId="0" borderId="2" xfId="18" applyNumberFormat="1" applyFont="1" applyBorder="1" applyAlignment="1">
      <alignment/>
    </xf>
    <xf numFmtId="171" fontId="4" fillId="0" borderId="2" xfId="18" applyNumberFormat="1" applyFont="1" applyBorder="1" applyAlignment="1">
      <alignment/>
    </xf>
    <xf numFmtId="171" fontId="0" fillId="0" borderId="5" xfId="18" applyNumberFormat="1" applyBorder="1" applyAlignment="1">
      <alignment/>
    </xf>
    <xf numFmtId="171" fontId="0" fillId="0" borderId="3" xfId="18" applyNumberFormat="1" applyBorder="1" applyAlignment="1">
      <alignment/>
    </xf>
    <xf numFmtId="171" fontId="0" fillId="0" borderId="5" xfId="18" applyNumberFormat="1" applyFont="1" applyBorder="1" applyAlignment="1">
      <alignment/>
    </xf>
    <xf numFmtId="171" fontId="1" fillId="0" borderId="10" xfId="18" applyNumberFormat="1" applyFont="1" applyBorder="1" applyAlignment="1">
      <alignment/>
    </xf>
    <xf numFmtId="171" fontId="7" fillId="0" borderId="11" xfId="18" applyNumberFormat="1" applyFont="1" applyBorder="1" applyAlignment="1">
      <alignment vertical="center"/>
    </xf>
    <xf numFmtId="171" fontId="7" fillId="0" borderId="12" xfId="18" applyNumberFormat="1" applyFont="1" applyBorder="1" applyAlignment="1">
      <alignment vertical="center"/>
    </xf>
    <xf numFmtId="171" fontId="1" fillId="0" borderId="11" xfId="18" applyNumberFormat="1" applyFont="1" applyBorder="1" applyAlignment="1">
      <alignment vertical="center"/>
    </xf>
    <xf numFmtId="171" fontId="1" fillId="0" borderId="12" xfId="18" applyNumberFormat="1" applyFont="1" applyBorder="1" applyAlignment="1">
      <alignment vertical="center"/>
    </xf>
    <xf numFmtId="171" fontId="2" fillId="0" borderId="11" xfId="18" applyNumberFormat="1" applyFont="1" applyBorder="1" applyAlignment="1">
      <alignment vertical="center"/>
    </xf>
    <xf numFmtId="171" fontId="2" fillId="0" borderId="12" xfId="18" applyNumberFormat="1" applyFont="1" applyBorder="1" applyAlignment="1">
      <alignment vertical="center"/>
    </xf>
    <xf numFmtId="171" fontId="7" fillId="0" borderId="13" xfId="18" applyNumberFormat="1" applyFont="1" applyBorder="1" applyAlignment="1">
      <alignment vertical="center"/>
    </xf>
    <xf numFmtId="171" fontId="7" fillId="0" borderId="14" xfId="18" applyNumberFormat="1" applyFont="1" applyBorder="1" applyAlignment="1">
      <alignment vertical="center"/>
    </xf>
    <xf numFmtId="171" fontId="7" fillId="0" borderId="2" xfId="18" applyNumberFormat="1" applyFont="1" applyBorder="1" applyAlignment="1">
      <alignment vertical="center"/>
    </xf>
    <xf numFmtId="171" fontId="7" fillId="0" borderId="15" xfId="18" applyNumberFormat="1" applyFont="1" applyBorder="1" applyAlignment="1">
      <alignment vertical="center"/>
    </xf>
    <xf numFmtId="171" fontId="2" fillId="0" borderId="13" xfId="18" applyNumberFormat="1" applyFont="1" applyBorder="1" applyAlignment="1">
      <alignment vertical="center"/>
    </xf>
    <xf numFmtId="171" fontId="2" fillId="0" borderId="14" xfId="18" applyNumberFormat="1" applyFont="1" applyBorder="1" applyAlignment="1">
      <alignment vertical="center"/>
    </xf>
    <xf numFmtId="171" fontId="2" fillId="0" borderId="2" xfId="18" applyNumberFormat="1" applyFont="1" applyBorder="1" applyAlignment="1">
      <alignment vertical="center"/>
    </xf>
    <xf numFmtId="171" fontId="8" fillId="0" borderId="16" xfId="18" applyNumberFormat="1" applyFont="1" applyBorder="1" applyAlignment="1">
      <alignment vertical="center"/>
    </xf>
    <xf numFmtId="171" fontId="8" fillId="0" borderId="2" xfId="18" applyNumberFormat="1" applyFont="1" applyBorder="1" applyAlignment="1">
      <alignment vertical="center"/>
    </xf>
    <xf numFmtId="171" fontId="8" fillId="0" borderId="4" xfId="18" applyNumberFormat="1" applyFont="1" applyBorder="1" applyAlignment="1">
      <alignment vertical="center"/>
    </xf>
    <xf numFmtId="171" fontId="8" fillId="0" borderId="17" xfId="18" applyNumberFormat="1" applyFont="1" applyBorder="1" applyAlignment="1">
      <alignment vertical="center"/>
    </xf>
    <xf numFmtId="3" fontId="0" fillId="0" borderId="5" xfId="0" applyFont="1" applyBorder="1" applyAlignment="1">
      <alignment/>
    </xf>
    <xf numFmtId="171" fontId="0" fillId="0" borderId="18" xfId="18" applyNumberFormat="1" applyBorder="1" applyAlignment="1">
      <alignment/>
    </xf>
    <xf numFmtId="171" fontId="0" fillId="0" borderId="5" xfId="18" applyNumberFormat="1" applyFont="1" applyBorder="1" applyAlignment="1">
      <alignment/>
    </xf>
    <xf numFmtId="171" fontId="0" fillId="0" borderId="2" xfId="18" applyNumberFormat="1" applyFont="1" applyFill="1" applyBorder="1" applyAlignment="1">
      <alignment/>
    </xf>
    <xf numFmtId="171" fontId="0" fillId="0" borderId="10" xfId="18" applyNumberFormat="1" applyBorder="1" applyAlignment="1">
      <alignment/>
    </xf>
    <xf numFmtId="171" fontId="7" fillId="0" borderId="9" xfId="18" applyNumberFormat="1" applyFont="1" applyBorder="1" applyAlignment="1">
      <alignment vertical="center"/>
    </xf>
    <xf numFmtId="171" fontId="7" fillId="0" borderId="7" xfId="18" applyNumberFormat="1" applyFont="1" applyBorder="1" applyAlignment="1">
      <alignment vertical="center"/>
    </xf>
    <xf numFmtId="171" fontId="7" fillId="0" borderId="8" xfId="18" applyNumberFormat="1" applyFont="1" applyBorder="1" applyAlignment="1">
      <alignment vertical="center"/>
    </xf>
    <xf numFmtId="171" fontId="7" fillId="0" borderId="4" xfId="18" applyNumberFormat="1" applyFont="1" applyBorder="1" applyAlignment="1">
      <alignment vertical="center"/>
    </xf>
    <xf numFmtId="171" fontId="7" fillId="0" borderId="19" xfId="18" applyNumberFormat="1" applyFont="1" applyBorder="1" applyAlignment="1">
      <alignment vertical="center"/>
    </xf>
    <xf numFmtId="3" fontId="1" fillId="0" borderId="1" xfId="0" applyFont="1" applyBorder="1" applyAlignment="1">
      <alignment horizontal="center" vertical="center"/>
    </xf>
    <xf numFmtId="3" fontId="0" fillId="0" borderId="5" xfId="0" applyBorder="1" applyAlignment="1">
      <alignment horizontal="center" vertical="center"/>
    </xf>
    <xf numFmtId="3" fontId="2" fillId="0" borderId="0" xfId="0" applyFont="1" applyAlignment="1">
      <alignment horizontal="center"/>
    </xf>
    <xf numFmtId="164" fontId="2" fillId="0" borderId="0" xfId="18" applyFont="1" applyAlignment="1">
      <alignment horizontal="center"/>
    </xf>
    <xf numFmtId="3" fontId="7" fillId="0" borderId="0" xfId="0" applyFont="1" applyAlignment="1">
      <alignment horizontal="center"/>
    </xf>
    <xf numFmtId="165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4"/>
  <sheetViews>
    <sheetView tabSelected="1" workbookViewId="0" topLeftCell="A1">
      <pane xSplit="2" ySplit="19" topLeftCell="C190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C198" sqref="C198"/>
    </sheetView>
  </sheetViews>
  <sheetFormatPr defaultColWidth="9.00390625" defaultRowHeight="12.75"/>
  <cols>
    <col min="1" max="1" width="43.75390625" style="0" customWidth="1"/>
    <col min="2" max="3" width="14.25390625" style="17" customWidth="1"/>
    <col min="4" max="4" width="13.75390625" style="17" hidden="1" customWidth="1"/>
    <col min="5" max="5" width="14.25390625" style="17" customWidth="1"/>
    <col min="6" max="6" width="13.75390625" style="0" hidden="1" customWidth="1"/>
    <col min="7" max="7" width="13.625" style="0" hidden="1" customWidth="1"/>
    <col min="8" max="17" width="13.75390625" style="0" hidden="1" customWidth="1"/>
  </cols>
  <sheetData>
    <row r="1" ht="12.75">
      <c r="E1" s="35" t="s">
        <v>233</v>
      </c>
    </row>
    <row r="2" spans="1:17" ht="19.5" customHeight="1">
      <c r="A2" s="79" t="s">
        <v>64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19.5" customHeight="1">
      <c r="A3" s="80" t="s">
        <v>222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19.5" customHeight="1">
      <c r="A4" s="81" t="s">
        <v>163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7" ht="19.5" customHeight="1">
      <c r="A5" s="82" t="s">
        <v>164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5" ht="12.75" customHeight="1">
      <c r="A6" s="9"/>
      <c r="B6" s="16"/>
      <c r="C6" s="16"/>
      <c r="D6" s="16"/>
      <c r="E6" s="16"/>
    </row>
    <row r="7" spans="1:17" ht="12.75" customHeight="1">
      <c r="A7" s="77" t="s">
        <v>3</v>
      </c>
      <c r="B7" s="18" t="s">
        <v>113</v>
      </c>
      <c r="C7" s="18" t="s">
        <v>115</v>
      </c>
      <c r="D7" s="18" t="s">
        <v>91</v>
      </c>
      <c r="E7" s="18" t="s">
        <v>56</v>
      </c>
      <c r="F7" s="18" t="s">
        <v>161</v>
      </c>
      <c r="G7" s="18" t="s">
        <v>91</v>
      </c>
      <c r="H7" s="18" t="s">
        <v>56</v>
      </c>
      <c r="I7" s="18" t="s">
        <v>187</v>
      </c>
      <c r="J7" s="18" t="s">
        <v>91</v>
      </c>
      <c r="K7" s="18" t="s">
        <v>56</v>
      </c>
      <c r="L7" s="18" t="s">
        <v>201</v>
      </c>
      <c r="M7" s="18" t="s">
        <v>91</v>
      </c>
      <c r="N7" s="18" t="s">
        <v>56</v>
      </c>
      <c r="O7" s="18" t="s">
        <v>212</v>
      </c>
      <c r="P7" s="18" t="s">
        <v>91</v>
      </c>
      <c r="Q7" s="18" t="s">
        <v>56</v>
      </c>
    </row>
    <row r="8" spans="1:17" ht="12.75" customHeight="1">
      <c r="A8" s="78"/>
      <c r="B8" s="19" t="s">
        <v>114</v>
      </c>
      <c r="C8" s="19" t="s">
        <v>57</v>
      </c>
      <c r="D8" s="19" t="s">
        <v>92</v>
      </c>
      <c r="E8" s="19" t="s">
        <v>116</v>
      </c>
      <c r="F8" s="19" t="s">
        <v>57</v>
      </c>
      <c r="G8" s="19" t="s">
        <v>92</v>
      </c>
      <c r="H8" s="19" t="s">
        <v>162</v>
      </c>
      <c r="I8" s="19" t="s">
        <v>57</v>
      </c>
      <c r="J8" s="19" t="s">
        <v>92</v>
      </c>
      <c r="K8" s="19" t="s">
        <v>188</v>
      </c>
      <c r="L8" s="19" t="s">
        <v>57</v>
      </c>
      <c r="M8" s="19" t="s">
        <v>92</v>
      </c>
      <c r="N8" s="19" t="s">
        <v>202</v>
      </c>
      <c r="O8" s="19" t="s">
        <v>57</v>
      </c>
      <c r="P8" s="19" t="s">
        <v>92</v>
      </c>
      <c r="Q8" s="19" t="s">
        <v>213</v>
      </c>
    </row>
    <row r="9" spans="1:17" ht="15" customHeight="1">
      <c r="A9" s="1" t="s">
        <v>4</v>
      </c>
      <c r="B9" s="18"/>
      <c r="C9" s="20"/>
      <c r="D9" s="20"/>
      <c r="E9" s="18"/>
      <c r="F9" s="20"/>
      <c r="G9" s="20"/>
      <c r="H9" s="18"/>
      <c r="I9" s="20"/>
      <c r="J9" s="20"/>
      <c r="K9" s="18"/>
      <c r="L9" s="20"/>
      <c r="M9" s="20"/>
      <c r="N9" s="18"/>
      <c r="O9" s="20"/>
      <c r="P9" s="20"/>
      <c r="Q9" s="18"/>
    </row>
    <row r="10" spans="1:17" ht="12.75">
      <c r="A10" s="2" t="s">
        <v>0</v>
      </c>
      <c r="B10" s="39">
        <v>2865000</v>
      </c>
      <c r="C10" s="39">
        <v>10000</v>
      </c>
      <c r="D10" s="39"/>
      <c r="E10" s="39">
        <f>B10+C10+D10</f>
        <v>2875000</v>
      </c>
      <c r="F10" s="39"/>
      <c r="G10" s="39"/>
      <c r="H10" s="39">
        <f>E10+F10+G10</f>
        <v>2875000</v>
      </c>
      <c r="I10" s="39"/>
      <c r="J10" s="39"/>
      <c r="K10" s="39">
        <f>H10+I10+J10</f>
        <v>2875000</v>
      </c>
      <c r="L10" s="39"/>
      <c r="M10" s="39"/>
      <c r="N10" s="39">
        <f>K10+L10+M10</f>
        <v>2875000</v>
      </c>
      <c r="O10" s="39"/>
      <c r="P10" s="39"/>
      <c r="Q10" s="39">
        <f>N10+O10+P10</f>
        <v>2875000</v>
      </c>
    </row>
    <row r="11" spans="1:17" ht="12.75" hidden="1">
      <c r="A11" s="10" t="s">
        <v>170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ht="12.75" hidden="1">
      <c r="A12" s="8" t="s">
        <v>171</v>
      </c>
      <c r="B12" s="39"/>
      <c r="C12" s="39"/>
      <c r="D12" s="39"/>
      <c r="E12" s="39"/>
      <c r="F12" s="40"/>
      <c r="G12" s="39"/>
      <c r="H12" s="40">
        <f>E12+F12+G12</f>
        <v>0</v>
      </c>
      <c r="I12" s="40"/>
      <c r="J12" s="39"/>
      <c r="K12" s="40">
        <f>H12+I12+J12</f>
        <v>0</v>
      </c>
      <c r="L12" s="40"/>
      <c r="M12" s="39"/>
      <c r="N12" s="40">
        <f>K12+L12+M12</f>
        <v>0</v>
      </c>
      <c r="O12" s="40"/>
      <c r="P12" s="39"/>
      <c r="Q12" s="40">
        <f>N12+O12+P12</f>
        <v>0</v>
      </c>
    </row>
    <row r="13" spans="1:17" ht="12.75">
      <c r="A13" s="2" t="s">
        <v>49</v>
      </c>
      <c r="B13" s="39">
        <f>SUM(B15:B27)</f>
        <v>139525</v>
      </c>
      <c r="C13" s="39">
        <f>SUM(C15:C27)</f>
        <v>120.5</v>
      </c>
      <c r="D13" s="39">
        <f>SUM(D15:D27)</f>
        <v>0</v>
      </c>
      <c r="E13" s="39">
        <f>B13+C13+D13</f>
        <v>139645.5</v>
      </c>
      <c r="F13" s="39">
        <f>SUM(F15:F27)</f>
        <v>0</v>
      </c>
      <c r="G13" s="39">
        <f>SUM(G15:G27)</f>
        <v>0</v>
      </c>
      <c r="H13" s="39">
        <f>E13+F13+G13</f>
        <v>139645.5</v>
      </c>
      <c r="I13" s="39">
        <f>SUM(I15:I27)</f>
        <v>0</v>
      </c>
      <c r="J13" s="39">
        <f>SUM(J15:J27)</f>
        <v>0</v>
      </c>
      <c r="K13" s="39">
        <f>H13+I13+J13</f>
        <v>139645.5</v>
      </c>
      <c r="L13" s="39">
        <f>SUM(L15:L27)</f>
        <v>0</v>
      </c>
      <c r="M13" s="39">
        <f>SUM(M15:M27)</f>
        <v>0</v>
      </c>
      <c r="N13" s="39">
        <f>K13+L13+M13</f>
        <v>139645.5</v>
      </c>
      <c r="O13" s="39">
        <f>SUM(O15:O27)</f>
        <v>0</v>
      </c>
      <c r="P13" s="39">
        <f>SUM(P15:P27)</f>
        <v>0</v>
      </c>
      <c r="Q13" s="39">
        <f>N13+O13+P13</f>
        <v>139645.5</v>
      </c>
    </row>
    <row r="14" spans="1:17" ht="9.75" customHeight="1">
      <c r="A14" s="10" t="s">
        <v>63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2.75">
      <c r="A15" s="8" t="s">
        <v>67</v>
      </c>
      <c r="B15" s="40">
        <v>15000</v>
      </c>
      <c r="C15" s="40"/>
      <c r="D15" s="40"/>
      <c r="E15" s="40">
        <f>B15+C15</f>
        <v>15000</v>
      </c>
      <c r="F15" s="40"/>
      <c r="G15" s="40"/>
      <c r="H15" s="40">
        <f>E15+F15+G15</f>
        <v>15000</v>
      </c>
      <c r="I15" s="40"/>
      <c r="J15" s="40"/>
      <c r="K15" s="40">
        <f aca="true" t="shared" si="0" ref="K15:K21">H15+I15+J15</f>
        <v>15000</v>
      </c>
      <c r="L15" s="40"/>
      <c r="M15" s="40"/>
      <c r="N15" s="40">
        <f aca="true" t="shared" si="1" ref="N15:N32">K15+L15+M15</f>
        <v>15000</v>
      </c>
      <c r="O15" s="40"/>
      <c r="P15" s="40"/>
      <c r="Q15" s="40">
        <f aca="true" t="shared" si="2" ref="Q15:Q32">N15+O15+P15</f>
        <v>15000</v>
      </c>
    </row>
    <row r="16" spans="1:17" ht="12.75" hidden="1">
      <c r="A16" s="8" t="s">
        <v>152</v>
      </c>
      <c r="B16" s="40"/>
      <c r="C16" s="40"/>
      <c r="D16" s="40"/>
      <c r="E16" s="40">
        <f>B16+C16</f>
        <v>0</v>
      </c>
      <c r="F16" s="40"/>
      <c r="G16" s="40"/>
      <c r="H16" s="40">
        <f>E16+F16+G16</f>
        <v>0</v>
      </c>
      <c r="I16" s="40"/>
      <c r="J16" s="40"/>
      <c r="K16" s="40">
        <f t="shared" si="0"/>
        <v>0</v>
      </c>
      <c r="L16" s="40"/>
      <c r="M16" s="40"/>
      <c r="N16" s="40">
        <f t="shared" si="1"/>
        <v>0</v>
      </c>
      <c r="O16" s="40"/>
      <c r="P16" s="40"/>
      <c r="Q16" s="40">
        <f t="shared" si="2"/>
        <v>0</v>
      </c>
    </row>
    <row r="17" spans="1:17" ht="12.75">
      <c r="A17" s="8" t="s">
        <v>68</v>
      </c>
      <c r="B17" s="40">
        <v>1245</v>
      </c>
      <c r="C17" s="40"/>
      <c r="D17" s="40"/>
      <c r="E17" s="40">
        <f>B17+C17</f>
        <v>1245</v>
      </c>
      <c r="F17" s="40"/>
      <c r="G17" s="40"/>
      <c r="H17" s="40">
        <f>E17+F17+G17</f>
        <v>1245</v>
      </c>
      <c r="I17" s="40"/>
      <c r="J17" s="40"/>
      <c r="K17" s="40">
        <f t="shared" si="0"/>
        <v>1245</v>
      </c>
      <c r="L17" s="40"/>
      <c r="M17" s="40"/>
      <c r="N17" s="40">
        <f t="shared" si="1"/>
        <v>1245</v>
      </c>
      <c r="O17" s="40"/>
      <c r="P17" s="40"/>
      <c r="Q17" s="40">
        <f t="shared" si="2"/>
        <v>1245</v>
      </c>
    </row>
    <row r="18" spans="1:17" ht="12.75">
      <c r="A18" s="8" t="s">
        <v>59</v>
      </c>
      <c r="B18" s="40">
        <v>45000</v>
      </c>
      <c r="C18" s="40"/>
      <c r="D18" s="40"/>
      <c r="E18" s="40">
        <f>B18+C18</f>
        <v>45000</v>
      </c>
      <c r="F18" s="40"/>
      <c r="G18" s="40"/>
      <c r="H18" s="40">
        <f>E18+F18+G18</f>
        <v>45000</v>
      </c>
      <c r="I18" s="40"/>
      <c r="J18" s="40"/>
      <c r="K18" s="40">
        <f t="shared" si="0"/>
        <v>45000</v>
      </c>
      <c r="L18" s="40"/>
      <c r="M18" s="40"/>
      <c r="N18" s="40">
        <f t="shared" si="1"/>
        <v>45000</v>
      </c>
      <c r="O18" s="40"/>
      <c r="P18" s="40"/>
      <c r="Q18" s="40">
        <f t="shared" si="2"/>
        <v>45000</v>
      </c>
    </row>
    <row r="19" spans="1:17" ht="12.75" hidden="1">
      <c r="A19" s="8" t="s">
        <v>153</v>
      </c>
      <c r="B19" s="40"/>
      <c r="C19" s="40"/>
      <c r="D19" s="40"/>
      <c r="E19" s="40">
        <f>B19+C19</f>
        <v>0</v>
      </c>
      <c r="F19" s="40"/>
      <c r="G19" s="40"/>
      <c r="H19" s="40">
        <f>E19+F19+G19</f>
        <v>0</v>
      </c>
      <c r="I19" s="40"/>
      <c r="J19" s="40"/>
      <c r="K19" s="40">
        <f t="shared" si="0"/>
        <v>0</v>
      </c>
      <c r="L19" s="40"/>
      <c r="M19" s="40"/>
      <c r="N19" s="40">
        <f t="shared" si="1"/>
        <v>0</v>
      </c>
      <c r="O19" s="40"/>
      <c r="P19" s="40"/>
      <c r="Q19" s="40">
        <f t="shared" si="2"/>
        <v>0</v>
      </c>
    </row>
    <row r="20" spans="1:17" ht="12.75" hidden="1">
      <c r="A20" s="8" t="s">
        <v>199</v>
      </c>
      <c r="B20" s="40"/>
      <c r="C20" s="40"/>
      <c r="D20" s="40"/>
      <c r="E20" s="40"/>
      <c r="F20" s="40"/>
      <c r="G20" s="40"/>
      <c r="H20" s="40"/>
      <c r="I20" s="70"/>
      <c r="J20" s="40"/>
      <c r="K20" s="40">
        <f t="shared" si="0"/>
        <v>0</v>
      </c>
      <c r="L20" s="70"/>
      <c r="M20" s="40"/>
      <c r="N20" s="40">
        <f t="shared" si="1"/>
        <v>0</v>
      </c>
      <c r="O20" s="70"/>
      <c r="P20" s="40"/>
      <c r="Q20" s="40">
        <f t="shared" si="2"/>
        <v>0</v>
      </c>
    </row>
    <row r="21" spans="1:17" ht="12.75" hidden="1">
      <c r="A21" s="8" t="s">
        <v>198</v>
      </c>
      <c r="B21" s="40"/>
      <c r="C21" s="40"/>
      <c r="D21" s="40"/>
      <c r="E21" s="40"/>
      <c r="F21" s="40"/>
      <c r="G21" s="40"/>
      <c r="H21" s="40"/>
      <c r="I21" s="40"/>
      <c r="J21" s="40"/>
      <c r="K21" s="40">
        <f t="shared" si="0"/>
        <v>0</v>
      </c>
      <c r="L21" s="40"/>
      <c r="M21" s="40"/>
      <c r="N21" s="40">
        <f t="shared" si="1"/>
        <v>0</v>
      </c>
      <c r="O21" s="40"/>
      <c r="P21" s="40"/>
      <c r="Q21" s="40">
        <f t="shared" si="2"/>
        <v>0</v>
      </c>
    </row>
    <row r="22" spans="1:17" ht="12.75" hidden="1">
      <c r="A22" s="8" t="s">
        <v>210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>
        <f t="shared" si="1"/>
        <v>0</v>
      </c>
      <c r="O22" s="40"/>
      <c r="P22" s="40"/>
      <c r="Q22" s="40">
        <f t="shared" si="2"/>
        <v>0</v>
      </c>
    </row>
    <row r="23" spans="1:17" ht="12.75" hidden="1">
      <c r="A23" s="8" t="s">
        <v>192</v>
      </c>
      <c r="B23" s="40"/>
      <c r="C23" s="40"/>
      <c r="D23" s="40"/>
      <c r="E23" s="40"/>
      <c r="F23" s="40"/>
      <c r="G23" s="40"/>
      <c r="H23" s="40"/>
      <c r="I23" s="40"/>
      <c r="J23" s="40"/>
      <c r="K23" s="40">
        <f>H23+I23+J23</f>
        <v>0</v>
      </c>
      <c r="L23" s="40"/>
      <c r="M23" s="40"/>
      <c r="N23" s="40">
        <f t="shared" si="1"/>
        <v>0</v>
      </c>
      <c r="O23" s="40"/>
      <c r="P23" s="40"/>
      <c r="Q23" s="40">
        <f t="shared" si="2"/>
        <v>0</v>
      </c>
    </row>
    <row r="24" spans="1:17" ht="12.75" hidden="1">
      <c r="A24" s="8" t="s">
        <v>168</v>
      </c>
      <c r="B24" s="40"/>
      <c r="C24" s="40"/>
      <c r="D24" s="40"/>
      <c r="E24" s="40"/>
      <c r="F24" s="40"/>
      <c r="G24" s="40"/>
      <c r="H24" s="40">
        <f>E24+F24+G24</f>
        <v>0</v>
      </c>
      <c r="I24" s="40"/>
      <c r="J24" s="40"/>
      <c r="K24" s="40">
        <f>H24+I24+J24</f>
        <v>0</v>
      </c>
      <c r="L24" s="40"/>
      <c r="M24" s="40"/>
      <c r="N24" s="40">
        <f t="shared" si="1"/>
        <v>0</v>
      </c>
      <c r="O24" s="40"/>
      <c r="P24" s="40"/>
      <c r="Q24" s="40">
        <f t="shared" si="2"/>
        <v>0</v>
      </c>
    </row>
    <row r="25" spans="1:17" ht="12.75" hidden="1">
      <c r="A25" s="8" t="s">
        <v>211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>
        <f t="shared" si="1"/>
        <v>0</v>
      </c>
      <c r="O25" s="40"/>
      <c r="P25" s="40"/>
      <c r="Q25" s="40">
        <f t="shared" si="2"/>
        <v>0</v>
      </c>
    </row>
    <row r="26" spans="1:17" ht="12.75">
      <c r="A26" s="8" t="s">
        <v>234</v>
      </c>
      <c r="B26" s="40"/>
      <c r="C26" s="40">
        <v>120.5</v>
      </c>
      <c r="D26" s="40"/>
      <c r="E26" s="40">
        <f>B26+C26</f>
        <v>120.5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ht="12.75">
      <c r="A27" s="8" t="s">
        <v>58</v>
      </c>
      <c r="B27" s="40">
        <f>SUM(B28:B31)</f>
        <v>78280</v>
      </c>
      <c r="C27" s="40">
        <f>SUM(C28:C31)</f>
        <v>0</v>
      </c>
      <c r="D27" s="40">
        <f>SUM(D28:D31)</f>
        <v>0</v>
      </c>
      <c r="E27" s="40">
        <f>B27+C27+D27</f>
        <v>78280</v>
      </c>
      <c r="F27" s="40"/>
      <c r="G27" s="40"/>
      <c r="H27" s="40">
        <f aca="true" t="shared" si="3" ref="H27:H32">E27+F27+G27</f>
        <v>78280</v>
      </c>
      <c r="I27" s="40">
        <f>SUM(I28:I31)</f>
        <v>0</v>
      </c>
      <c r="J27" s="40">
        <f>SUM(J28:J31)</f>
        <v>0</v>
      </c>
      <c r="K27" s="40">
        <f aca="true" t="shared" si="4" ref="K27:K32">H27+I27+J27</f>
        <v>78280</v>
      </c>
      <c r="L27" s="40">
        <f>SUM(L28:L31)</f>
        <v>0</v>
      </c>
      <c r="M27" s="40">
        <f>SUM(M28:M31)</f>
        <v>0</v>
      </c>
      <c r="N27" s="40">
        <f t="shared" si="1"/>
        <v>78280</v>
      </c>
      <c r="O27" s="40">
        <f>SUM(O28:O31)</f>
        <v>0</v>
      </c>
      <c r="P27" s="40">
        <f>SUM(P28:P31)</f>
        <v>0</v>
      </c>
      <c r="Q27" s="40">
        <f t="shared" si="2"/>
        <v>78280</v>
      </c>
    </row>
    <row r="28" spans="1:17" ht="12.75">
      <c r="A28" s="8" t="s">
        <v>223</v>
      </c>
      <c r="B28" s="40">
        <v>26718</v>
      </c>
      <c r="C28" s="40"/>
      <c r="D28" s="40"/>
      <c r="E28" s="40">
        <f>B28+C28+D28</f>
        <v>26718</v>
      </c>
      <c r="F28" s="40"/>
      <c r="G28" s="40"/>
      <c r="H28" s="40">
        <f t="shared" si="3"/>
        <v>26718</v>
      </c>
      <c r="I28" s="40"/>
      <c r="J28" s="40"/>
      <c r="K28" s="40">
        <f t="shared" si="4"/>
        <v>26718</v>
      </c>
      <c r="L28" s="40"/>
      <c r="M28" s="40"/>
      <c r="N28" s="40">
        <f t="shared" si="1"/>
        <v>26718</v>
      </c>
      <c r="O28" s="40"/>
      <c r="P28" s="40"/>
      <c r="Q28" s="40">
        <f t="shared" si="2"/>
        <v>26718</v>
      </c>
    </row>
    <row r="29" spans="1:17" ht="12.75">
      <c r="A29" s="8" t="s">
        <v>60</v>
      </c>
      <c r="B29" s="40">
        <v>26030</v>
      </c>
      <c r="C29" s="40"/>
      <c r="D29" s="40"/>
      <c r="E29" s="40">
        <f>B29+C29+D29</f>
        <v>26030</v>
      </c>
      <c r="F29" s="40"/>
      <c r="G29" s="40"/>
      <c r="H29" s="40">
        <f t="shared" si="3"/>
        <v>26030</v>
      </c>
      <c r="I29" s="40"/>
      <c r="J29" s="40"/>
      <c r="K29" s="40">
        <f t="shared" si="4"/>
        <v>26030</v>
      </c>
      <c r="L29" s="40"/>
      <c r="M29" s="40"/>
      <c r="N29" s="40">
        <f t="shared" si="1"/>
        <v>26030</v>
      </c>
      <c r="O29" s="40"/>
      <c r="P29" s="40"/>
      <c r="Q29" s="40">
        <f t="shared" si="2"/>
        <v>26030</v>
      </c>
    </row>
    <row r="30" spans="1:17" ht="12.75">
      <c r="A30" s="8" t="s">
        <v>61</v>
      </c>
      <c r="B30" s="40">
        <v>4175</v>
      </c>
      <c r="C30" s="40"/>
      <c r="D30" s="40"/>
      <c r="E30" s="40">
        <f>B30+C30</f>
        <v>4175</v>
      </c>
      <c r="F30" s="40"/>
      <c r="G30" s="40"/>
      <c r="H30" s="40">
        <f t="shared" si="3"/>
        <v>4175</v>
      </c>
      <c r="I30" s="40"/>
      <c r="J30" s="40"/>
      <c r="K30" s="40">
        <f t="shared" si="4"/>
        <v>4175</v>
      </c>
      <c r="L30" s="40"/>
      <c r="M30" s="40"/>
      <c r="N30" s="40">
        <f t="shared" si="1"/>
        <v>4175</v>
      </c>
      <c r="O30" s="40"/>
      <c r="P30" s="40"/>
      <c r="Q30" s="40">
        <f t="shared" si="2"/>
        <v>4175</v>
      </c>
    </row>
    <row r="31" spans="1:17" ht="12.75">
      <c r="A31" s="8" t="s">
        <v>62</v>
      </c>
      <c r="B31" s="40">
        <v>21357</v>
      </c>
      <c r="C31" s="40"/>
      <c r="D31" s="40"/>
      <c r="E31" s="40">
        <f>B31+C31</f>
        <v>21357</v>
      </c>
      <c r="F31" s="40"/>
      <c r="G31" s="40"/>
      <c r="H31" s="40">
        <f t="shared" si="3"/>
        <v>21357</v>
      </c>
      <c r="I31" s="40"/>
      <c r="J31" s="40"/>
      <c r="K31" s="40">
        <f t="shared" si="4"/>
        <v>21357</v>
      </c>
      <c r="L31" s="40"/>
      <c r="M31" s="40"/>
      <c r="N31" s="40">
        <f t="shared" si="1"/>
        <v>21357</v>
      </c>
      <c r="O31" s="40"/>
      <c r="P31" s="40"/>
      <c r="Q31" s="40">
        <f t="shared" si="2"/>
        <v>21357</v>
      </c>
    </row>
    <row r="32" spans="1:17" ht="13.5" customHeight="1" hidden="1">
      <c r="A32" s="12" t="s">
        <v>84</v>
      </c>
      <c r="B32" s="41">
        <f>B34+B37</f>
        <v>0</v>
      </c>
      <c r="C32" s="41">
        <f>C34+C37</f>
        <v>0</v>
      </c>
      <c r="D32" s="41">
        <f>D34+D37</f>
        <v>0</v>
      </c>
      <c r="E32" s="39">
        <f>B32+C32+D32</f>
        <v>0</v>
      </c>
      <c r="F32" s="41">
        <f>SUM(F34:F37)</f>
        <v>0</v>
      </c>
      <c r="G32" s="41">
        <f>G34+G37</f>
        <v>0</v>
      </c>
      <c r="H32" s="39">
        <f t="shared" si="3"/>
        <v>0</v>
      </c>
      <c r="I32" s="41">
        <f>SUM(I34:I37)</f>
        <v>0</v>
      </c>
      <c r="J32" s="41">
        <f>J34+J37</f>
        <v>0</v>
      </c>
      <c r="K32" s="39">
        <f t="shared" si="4"/>
        <v>0</v>
      </c>
      <c r="L32" s="41">
        <f>SUM(L34:L37)</f>
        <v>0</v>
      </c>
      <c r="M32" s="41">
        <f>M34+M37</f>
        <v>0</v>
      </c>
      <c r="N32" s="39">
        <f t="shared" si="1"/>
        <v>0</v>
      </c>
      <c r="O32" s="41">
        <f>SUM(O34:O37)</f>
        <v>0</v>
      </c>
      <c r="P32" s="41">
        <f>P34+P37</f>
        <v>0</v>
      </c>
      <c r="Q32" s="39">
        <f t="shared" si="2"/>
        <v>0</v>
      </c>
    </row>
    <row r="33" spans="1:17" ht="9.75" customHeight="1" hidden="1">
      <c r="A33" s="10" t="s">
        <v>63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ht="12.75" hidden="1">
      <c r="A34" s="8" t="s">
        <v>85</v>
      </c>
      <c r="B34" s="40"/>
      <c r="C34" s="40"/>
      <c r="D34" s="40"/>
      <c r="E34" s="40">
        <f>B34+C34+D34</f>
        <v>0</v>
      </c>
      <c r="F34" s="40"/>
      <c r="G34" s="40"/>
      <c r="H34" s="40">
        <f>E34+F34+G34</f>
        <v>0</v>
      </c>
      <c r="I34" s="40"/>
      <c r="J34" s="40"/>
      <c r="K34" s="40">
        <f>H34+I34+J34</f>
        <v>0</v>
      </c>
      <c r="L34" s="40"/>
      <c r="M34" s="40"/>
      <c r="N34" s="40">
        <f>K34+L34+M34</f>
        <v>0</v>
      </c>
      <c r="O34" s="40"/>
      <c r="P34" s="40"/>
      <c r="Q34" s="40">
        <f>N34+O34+P34</f>
        <v>0</v>
      </c>
    </row>
    <row r="35" spans="1:17" ht="12.75" hidden="1">
      <c r="A35" s="8" t="s">
        <v>169</v>
      </c>
      <c r="B35" s="40"/>
      <c r="C35" s="40"/>
      <c r="D35" s="40"/>
      <c r="E35" s="40"/>
      <c r="F35" s="40"/>
      <c r="G35" s="40"/>
      <c r="H35" s="40">
        <f>E35+F35+G35</f>
        <v>0</v>
      </c>
      <c r="I35" s="70"/>
      <c r="J35" s="40"/>
      <c r="K35" s="40">
        <f>H35+I35+J35</f>
        <v>0</v>
      </c>
      <c r="L35" s="70"/>
      <c r="M35" s="40"/>
      <c r="N35" s="40">
        <f>K35+L35+M35</f>
        <v>0</v>
      </c>
      <c r="O35" s="70"/>
      <c r="P35" s="40"/>
      <c r="Q35" s="40">
        <f>N35+O35+P35</f>
        <v>0</v>
      </c>
    </row>
    <row r="36" spans="1:17" ht="12.75" hidden="1">
      <c r="A36" s="8" t="s">
        <v>216</v>
      </c>
      <c r="B36" s="40"/>
      <c r="C36" s="40"/>
      <c r="D36" s="40"/>
      <c r="E36" s="40"/>
      <c r="F36" s="40"/>
      <c r="G36" s="40"/>
      <c r="H36" s="40"/>
      <c r="I36" s="70"/>
      <c r="J36" s="40"/>
      <c r="K36" s="40"/>
      <c r="L36" s="70"/>
      <c r="M36" s="40"/>
      <c r="N36" s="40"/>
      <c r="O36" s="70"/>
      <c r="P36" s="40"/>
      <c r="Q36" s="40">
        <f>N36+O36+P36</f>
        <v>0</v>
      </c>
    </row>
    <row r="37" spans="1:17" ht="12.75" hidden="1">
      <c r="A37" s="8" t="s">
        <v>106</v>
      </c>
      <c r="B37" s="40"/>
      <c r="C37" s="40"/>
      <c r="D37" s="40"/>
      <c r="E37" s="40">
        <f>B37+C37+D37</f>
        <v>0</v>
      </c>
      <c r="F37" s="40"/>
      <c r="G37" s="40"/>
      <c r="H37" s="40">
        <f>E37+F37+G37</f>
        <v>0</v>
      </c>
      <c r="I37" s="40"/>
      <c r="J37" s="40"/>
      <c r="K37" s="40">
        <f>H37+I37+J37</f>
        <v>0</v>
      </c>
      <c r="L37" s="40"/>
      <c r="M37" s="40"/>
      <c r="N37" s="40">
        <f>K37+L37+M37</f>
        <v>0</v>
      </c>
      <c r="O37" s="40"/>
      <c r="P37" s="40"/>
      <c r="Q37" s="40">
        <f>N37+O37+P37</f>
        <v>0</v>
      </c>
    </row>
    <row r="38" spans="1:17" ht="12.75">
      <c r="A38" s="2" t="s">
        <v>127</v>
      </c>
      <c r="B38" s="39">
        <f>SUM(B40:B56)</f>
        <v>78247</v>
      </c>
      <c r="C38" s="39">
        <f>SUM(C40:C56)</f>
        <v>1073687.8000000005</v>
      </c>
      <c r="D38" s="39">
        <f>SUM(D40:D56)</f>
        <v>0</v>
      </c>
      <c r="E38" s="39">
        <f>B38+C38+D38</f>
        <v>1151934.8000000005</v>
      </c>
      <c r="F38" s="39">
        <f>SUM(F40:F56)</f>
        <v>0</v>
      </c>
      <c r="G38" s="39">
        <f>SUM(G40:G56)</f>
        <v>0</v>
      </c>
      <c r="H38" s="39">
        <f>E38+F38+G38</f>
        <v>1151934.8000000005</v>
      </c>
      <c r="I38" s="39">
        <f>SUM(I40:I56)</f>
        <v>0</v>
      </c>
      <c r="J38" s="39">
        <f>SUM(J40:J56)</f>
        <v>0</v>
      </c>
      <c r="K38" s="39">
        <f>H38+I38+J38</f>
        <v>1151934.8000000005</v>
      </c>
      <c r="L38" s="39">
        <f>SUM(L40:L56)</f>
        <v>0</v>
      </c>
      <c r="M38" s="39">
        <f>SUM(M40:M56)</f>
        <v>0</v>
      </c>
      <c r="N38" s="39">
        <f>K38+L38+M38</f>
        <v>1151934.8000000005</v>
      </c>
      <c r="O38" s="39">
        <f>SUM(O40:O56)</f>
        <v>0</v>
      </c>
      <c r="P38" s="39">
        <f>SUM(P40:P56)</f>
        <v>0</v>
      </c>
      <c r="Q38" s="39">
        <f>N38+O38+P38</f>
        <v>1151934.8000000005</v>
      </c>
    </row>
    <row r="39" spans="1:17" ht="9.75" customHeight="1">
      <c r="A39" s="3" t="s">
        <v>1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1:17" ht="12.75">
      <c r="A40" s="4" t="s">
        <v>128</v>
      </c>
      <c r="B40" s="42">
        <v>78097</v>
      </c>
      <c r="C40" s="42"/>
      <c r="D40" s="42"/>
      <c r="E40" s="40">
        <f aca="true" t="shared" si="5" ref="E40:E45">B40+C40</f>
        <v>78097</v>
      </c>
      <c r="F40" s="42"/>
      <c r="G40" s="42"/>
      <c r="H40" s="40">
        <f aca="true" t="shared" si="6" ref="H40:H45">E40+F40+G40</f>
        <v>78097</v>
      </c>
      <c r="I40" s="42"/>
      <c r="J40" s="42"/>
      <c r="K40" s="40">
        <f aca="true" t="shared" si="7" ref="K40:K46">H40+I40+J40</f>
        <v>78097</v>
      </c>
      <c r="L40" s="42"/>
      <c r="M40" s="42"/>
      <c r="N40" s="40">
        <f aca="true" t="shared" si="8" ref="N40:N47">K40+L40+M40</f>
        <v>78097</v>
      </c>
      <c r="O40" s="42"/>
      <c r="P40" s="42"/>
      <c r="Q40" s="40">
        <f aca="true" t="shared" si="9" ref="Q40:Q57">N40+O40+P40</f>
        <v>78097</v>
      </c>
    </row>
    <row r="41" spans="1:17" ht="12.75">
      <c r="A41" s="4" t="s">
        <v>24</v>
      </c>
      <c r="B41" s="42"/>
      <c r="C41" s="42">
        <f>568.5+104.1</f>
        <v>672.6</v>
      </c>
      <c r="D41" s="42"/>
      <c r="E41" s="40">
        <f t="shared" si="5"/>
        <v>672.6</v>
      </c>
      <c r="F41" s="42"/>
      <c r="G41" s="42"/>
      <c r="H41" s="40">
        <f t="shared" si="6"/>
        <v>672.6</v>
      </c>
      <c r="I41" s="42"/>
      <c r="J41" s="42"/>
      <c r="K41" s="40">
        <f t="shared" si="7"/>
        <v>672.6</v>
      </c>
      <c r="L41" s="42"/>
      <c r="M41" s="42"/>
      <c r="N41" s="40">
        <f t="shared" si="8"/>
        <v>672.6</v>
      </c>
      <c r="O41" s="42"/>
      <c r="P41" s="42"/>
      <c r="Q41" s="40">
        <f t="shared" si="9"/>
        <v>672.6</v>
      </c>
    </row>
    <row r="42" spans="1:17" ht="12.75" customHeight="1">
      <c r="A42" s="4" t="s">
        <v>42</v>
      </c>
      <c r="B42" s="42"/>
      <c r="C42" s="42">
        <f>1057865+106.1+1001.3+639+825+57+1371+138.1</f>
        <v>1062002.5000000002</v>
      </c>
      <c r="D42" s="42"/>
      <c r="E42" s="40">
        <f t="shared" si="5"/>
        <v>1062002.5000000002</v>
      </c>
      <c r="F42" s="42"/>
      <c r="G42" s="42"/>
      <c r="H42" s="40">
        <f t="shared" si="6"/>
        <v>1062002.5000000002</v>
      </c>
      <c r="I42" s="42"/>
      <c r="J42" s="42"/>
      <c r="K42" s="40">
        <f t="shared" si="7"/>
        <v>1062002.5000000002</v>
      </c>
      <c r="L42" s="42"/>
      <c r="M42" s="42"/>
      <c r="N42" s="40">
        <f t="shared" si="8"/>
        <v>1062002.5000000002</v>
      </c>
      <c r="O42" s="42"/>
      <c r="P42" s="42"/>
      <c r="Q42" s="40">
        <f t="shared" si="9"/>
        <v>1062002.5000000002</v>
      </c>
    </row>
    <row r="43" spans="1:17" ht="12.75">
      <c r="A43" s="4" t="s">
        <v>51</v>
      </c>
      <c r="B43" s="42"/>
      <c r="C43" s="42">
        <f>819.6+85.5</f>
        <v>905.1</v>
      </c>
      <c r="D43" s="42"/>
      <c r="E43" s="40">
        <f t="shared" si="5"/>
        <v>905.1</v>
      </c>
      <c r="F43" s="42"/>
      <c r="G43" s="42"/>
      <c r="H43" s="40">
        <f t="shared" si="6"/>
        <v>905.1</v>
      </c>
      <c r="I43" s="42"/>
      <c r="J43" s="42"/>
      <c r="K43" s="40">
        <f t="shared" si="7"/>
        <v>905.1</v>
      </c>
      <c r="L43" s="42"/>
      <c r="M43" s="42"/>
      <c r="N43" s="40">
        <f t="shared" si="8"/>
        <v>905.1</v>
      </c>
      <c r="O43" s="42"/>
      <c r="P43" s="42"/>
      <c r="Q43" s="40">
        <f t="shared" si="9"/>
        <v>905.1</v>
      </c>
    </row>
    <row r="44" spans="1:17" ht="12.75">
      <c r="A44" s="4" t="s">
        <v>79</v>
      </c>
      <c r="B44" s="42"/>
      <c r="C44" s="42">
        <f>721.2+1117.9+4016.6+4234.8</f>
        <v>10090.5</v>
      </c>
      <c r="D44" s="42"/>
      <c r="E44" s="40">
        <f t="shared" si="5"/>
        <v>10090.5</v>
      </c>
      <c r="F44" s="42"/>
      <c r="G44" s="42"/>
      <c r="H44" s="40">
        <f t="shared" si="6"/>
        <v>10090.5</v>
      </c>
      <c r="I44" s="42"/>
      <c r="J44" s="42"/>
      <c r="K44" s="40">
        <f t="shared" si="7"/>
        <v>10090.5</v>
      </c>
      <c r="L44" s="42"/>
      <c r="M44" s="42"/>
      <c r="N44" s="40">
        <f t="shared" si="8"/>
        <v>10090.5</v>
      </c>
      <c r="O44" s="42"/>
      <c r="P44" s="42"/>
      <c r="Q44" s="40">
        <f t="shared" si="9"/>
        <v>10090.5</v>
      </c>
    </row>
    <row r="45" spans="1:17" ht="12.75" hidden="1">
      <c r="A45" s="4" t="s">
        <v>182</v>
      </c>
      <c r="B45" s="42"/>
      <c r="C45" s="42"/>
      <c r="D45" s="42"/>
      <c r="E45" s="40">
        <f t="shared" si="5"/>
        <v>0</v>
      </c>
      <c r="F45" s="42"/>
      <c r="G45" s="42"/>
      <c r="H45" s="40">
        <f t="shared" si="6"/>
        <v>0</v>
      </c>
      <c r="I45" s="42"/>
      <c r="J45" s="42"/>
      <c r="K45" s="40">
        <f t="shared" si="7"/>
        <v>0</v>
      </c>
      <c r="L45" s="42"/>
      <c r="M45" s="42"/>
      <c r="N45" s="40">
        <f t="shared" si="8"/>
        <v>0</v>
      </c>
      <c r="O45" s="42"/>
      <c r="P45" s="42"/>
      <c r="Q45" s="40">
        <f t="shared" si="9"/>
        <v>0</v>
      </c>
    </row>
    <row r="46" spans="1:17" ht="12.75" hidden="1">
      <c r="A46" s="4" t="s">
        <v>189</v>
      </c>
      <c r="B46" s="42"/>
      <c r="C46" s="42"/>
      <c r="D46" s="42"/>
      <c r="E46" s="40"/>
      <c r="F46" s="42"/>
      <c r="G46" s="42"/>
      <c r="H46" s="40"/>
      <c r="I46" s="42"/>
      <c r="J46" s="42"/>
      <c r="K46" s="40">
        <f t="shared" si="7"/>
        <v>0</v>
      </c>
      <c r="L46" s="42"/>
      <c r="M46" s="42"/>
      <c r="N46" s="40">
        <f t="shared" si="8"/>
        <v>0</v>
      </c>
      <c r="O46" s="42"/>
      <c r="P46" s="42"/>
      <c r="Q46" s="40">
        <f t="shared" si="9"/>
        <v>0</v>
      </c>
    </row>
    <row r="47" spans="1:17" ht="12.75" hidden="1">
      <c r="A47" s="4" t="s">
        <v>203</v>
      </c>
      <c r="B47" s="42"/>
      <c r="C47" s="42"/>
      <c r="D47" s="42"/>
      <c r="E47" s="40"/>
      <c r="F47" s="42"/>
      <c r="G47" s="42"/>
      <c r="H47" s="40"/>
      <c r="I47" s="42"/>
      <c r="J47" s="42"/>
      <c r="K47" s="40"/>
      <c r="L47" s="42"/>
      <c r="M47" s="42"/>
      <c r="N47" s="40">
        <f t="shared" si="8"/>
        <v>0</v>
      </c>
      <c r="O47" s="42"/>
      <c r="P47" s="42"/>
      <c r="Q47" s="40">
        <f t="shared" si="9"/>
        <v>0</v>
      </c>
    </row>
    <row r="48" spans="1:17" ht="12.75" hidden="1">
      <c r="A48" s="4" t="s">
        <v>214</v>
      </c>
      <c r="B48" s="42"/>
      <c r="C48" s="42"/>
      <c r="D48" s="42"/>
      <c r="E48" s="40"/>
      <c r="F48" s="42"/>
      <c r="G48" s="42"/>
      <c r="H48" s="40"/>
      <c r="I48" s="42"/>
      <c r="J48" s="42"/>
      <c r="K48" s="40"/>
      <c r="L48" s="42"/>
      <c r="M48" s="42"/>
      <c r="N48" s="40"/>
      <c r="O48" s="42"/>
      <c r="P48" s="42"/>
      <c r="Q48" s="40">
        <f t="shared" si="9"/>
        <v>0</v>
      </c>
    </row>
    <row r="49" spans="1:17" ht="12.75" hidden="1">
      <c r="A49" s="4" t="s">
        <v>190</v>
      </c>
      <c r="B49" s="42"/>
      <c r="C49" s="42"/>
      <c r="D49" s="42"/>
      <c r="E49" s="40"/>
      <c r="F49" s="42"/>
      <c r="G49" s="42"/>
      <c r="H49" s="40"/>
      <c r="I49" s="42"/>
      <c r="J49" s="42"/>
      <c r="K49" s="40">
        <f>H49+I49+J49</f>
        <v>0</v>
      </c>
      <c r="L49" s="42"/>
      <c r="M49" s="42"/>
      <c r="N49" s="40">
        <f>K49+L49+M49</f>
        <v>0</v>
      </c>
      <c r="O49" s="42"/>
      <c r="P49" s="42"/>
      <c r="Q49" s="40">
        <f t="shared" si="9"/>
        <v>0</v>
      </c>
    </row>
    <row r="50" spans="1:17" ht="12.75">
      <c r="A50" s="4" t="s">
        <v>165</v>
      </c>
      <c r="B50" s="42"/>
      <c r="C50" s="42">
        <v>1.1</v>
      </c>
      <c r="D50" s="42"/>
      <c r="E50" s="40">
        <f>B50+C50</f>
        <v>1.1</v>
      </c>
      <c r="F50" s="42"/>
      <c r="G50" s="42"/>
      <c r="H50" s="40">
        <f>E50+F50+G50</f>
        <v>1.1</v>
      </c>
      <c r="I50" s="42"/>
      <c r="J50" s="42"/>
      <c r="K50" s="40">
        <f>H50+I50+J50</f>
        <v>1.1</v>
      </c>
      <c r="L50" s="42"/>
      <c r="M50" s="42"/>
      <c r="N50" s="40">
        <f>K50+L50+M50</f>
        <v>1.1</v>
      </c>
      <c r="O50" s="42"/>
      <c r="P50" s="42"/>
      <c r="Q50" s="40">
        <f t="shared" si="9"/>
        <v>1.1</v>
      </c>
    </row>
    <row r="51" spans="1:17" ht="12.75" hidden="1">
      <c r="A51" s="4" t="s">
        <v>151</v>
      </c>
      <c r="B51" s="42"/>
      <c r="C51" s="42"/>
      <c r="D51" s="42"/>
      <c r="E51" s="40">
        <f>B51+C51</f>
        <v>0</v>
      </c>
      <c r="F51" s="42"/>
      <c r="G51" s="42"/>
      <c r="H51" s="40">
        <f>E51+F51+G51</f>
        <v>0</v>
      </c>
      <c r="I51" s="42"/>
      <c r="J51" s="42"/>
      <c r="K51" s="40">
        <f>H51+I51+J51</f>
        <v>0</v>
      </c>
      <c r="L51" s="42"/>
      <c r="M51" s="42"/>
      <c r="N51" s="40">
        <f>K51+L51+M51</f>
        <v>0</v>
      </c>
      <c r="O51" s="42"/>
      <c r="P51" s="42"/>
      <c r="Q51" s="40">
        <f t="shared" si="9"/>
        <v>0</v>
      </c>
    </row>
    <row r="52" spans="1:17" ht="12.75" hidden="1">
      <c r="A52" s="4" t="s">
        <v>215</v>
      </c>
      <c r="B52" s="42"/>
      <c r="C52" s="42"/>
      <c r="D52" s="42"/>
      <c r="E52" s="40"/>
      <c r="F52" s="42"/>
      <c r="G52" s="42"/>
      <c r="H52" s="40"/>
      <c r="I52" s="42"/>
      <c r="J52" s="42"/>
      <c r="K52" s="40"/>
      <c r="L52" s="42"/>
      <c r="M52" s="42"/>
      <c r="N52" s="40"/>
      <c r="O52" s="42"/>
      <c r="P52" s="42"/>
      <c r="Q52" s="40">
        <f t="shared" si="9"/>
        <v>0</v>
      </c>
    </row>
    <row r="53" spans="1:17" ht="12.75">
      <c r="A53" s="4" t="s">
        <v>25</v>
      </c>
      <c r="B53" s="42"/>
      <c r="C53" s="42">
        <v>16</v>
      </c>
      <c r="D53" s="42"/>
      <c r="E53" s="40">
        <f>B53+C53</f>
        <v>16</v>
      </c>
      <c r="F53" s="42"/>
      <c r="G53" s="42"/>
      <c r="H53" s="40">
        <f>E53+F53+G53</f>
        <v>16</v>
      </c>
      <c r="I53" s="42"/>
      <c r="J53" s="42"/>
      <c r="K53" s="40">
        <f>H53+I53+J53</f>
        <v>16</v>
      </c>
      <c r="L53" s="42"/>
      <c r="M53" s="42"/>
      <c r="N53" s="40">
        <f>K53+L53+M53</f>
        <v>16</v>
      </c>
      <c r="O53" s="42"/>
      <c r="P53" s="42"/>
      <c r="Q53" s="40">
        <f t="shared" si="9"/>
        <v>16</v>
      </c>
    </row>
    <row r="54" spans="1:17" ht="12.75" hidden="1">
      <c r="A54" s="4" t="s">
        <v>99</v>
      </c>
      <c r="B54" s="42"/>
      <c r="C54" s="42"/>
      <c r="D54" s="42"/>
      <c r="E54" s="40">
        <f>B54+C54</f>
        <v>0</v>
      </c>
      <c r="F54" s="42"/>
      <c r="G54" s="42"/>
      <c r="H54" s="40">
        <f>E54+F54+G54</f>
        <v>0</v>
      </c>
      <c r="I54" s="42"/>
      <c r="J54" s="42"/>
      <c r="K54" s="40">
        <f>H54+I54+J54</f>
        <v>0</v>
      </c>
      <c r="L54" s="42"/>
      <c r="M54" s="42"/>
      <c r="N54" s="40">
        <f>K54+L54+M54</f>
        <v>0</v>
      </c>
      <c r="O54" s="42"/>
      <c r="P54" s="42"/>
      <c r="Q54" s="40">
        <f t="shared" si="9"/>
        <v>0</v>
      </c>
    </row>
    <row r="55" spans="1:17" ht="12.75" hidden="1">
      <c r="A55" s="4" t="s">
        <v>76</v>
      </c>
      <c r="B55" s="42"/>
      <c r="C55" s="42"/>
      <c r="D55" s="42"/>
      <c r="E55" s="40">
        <f>B55+C55+D55</f>
        <v>0</v>
      </c>
      <c r="F55" s="42"/>
      <c r="G55" s="42"/>
      <c r="H55" s="40">
        <f>E55+F55+G55</f>
        <v>0</v>
      </c>
      <c r="I55" s="42"/>
      <c r="J55" s="42"/>
      <c r="K55" s="40">
        <f>H55+I55+J55</f>
        <v>0</v>
      </c>
      <c r="L55" s="42"/>
      <c r="M55" s="42"/>
      <c r="N55" s="40">
        <f>K55+L55+M55</f>
        <v>0</v>
      </c>
      <c r="O55" s="42"/>
      <c r="P55" s="42"/>
      <c r="Q55" s="40">
        <f t="shared" si="9"/>
        <v>0</v>
      </c>
    </row>
    <row r="56" spans="1:17" ht="12.75">
      <c r="A56" s="4" t="s">
        <v>26</v>
      </c>
      <c r="B56" s="42">
        <v>150</v>
      </c>
      <c r="C56" s="42"/>
      <c r="D56" s="42"/>
      <c r="E56" s="40">
        <f>B56+C56+D56</f>
        <v>150</v>
      </c>
      <c r="F56" s="42"/>
      <c r="G56" s="42"/>
      <c r="H56" s="40">
        <f>E56+F56+G56</f>
        <v>150</v>
      </c>
      <c r="I56" s="42"/>
      <c r="J56" s="42"/>
      <c r="K56" s="40">
        <f>H56+I56+J56</f>
        <v>150</v>
      </c>
      <c r="L56" s="42"/>
      <c r="M56" s="42"/>
      <c r="N56" s="40">
        <f>K56+L56+M56</f>
        <v>150</v>
      </c>
      <c r="O56" s="42"/>
      <c r="P56" s="42"/>
      <c r="Q56" s="40">
        <f t="shared" si="9"/>
        <v>150</v>
      </c>
    </row>
    <row r="57" spans="1:17" ht="12.75" hidden="1">
      <c r="A57" s="12" t="s">
        <v>166</v>
      </c>
      <c r="B57" s="42"/>
      <c r="C57" s="42"/>
      <c r="D57" s="42"/>
      <c r="E57" s="41">
        <f aca="true" t="shared" si="10" ref="E57:J57">E59</f>
        <v>0</v>
      </c>
      <c r="F57" s="41">
        <f t="shared" si="10"/>
        <v>0</v>
      </c>
      <c r="G57" s="41">
        <f t="shared" si="10"/>
        <v>0</v>
      </c>
      <c r="H57" s="41">
        <f t="shared" si="10"/>
        <v>0</v>
      </c>
      <c r="I57" s="41">
        <f t="shared" si="10"/>
        <v>0</v>
      </c>
      <c r="J57" s="41">
        <f t="shared" si="10"/>
        <v>0</v>
      </c>
      <c r="K57" s="41">
        <f>K59+K61</f>
        <v>0</v>
      </c>
      <c r="L57" s="41">
        <f>L59+L61</f>
        <v>0</v>
      </c>
      <c r="M57" s="41">
        <f>M59</f>
        <v>0</v>
      </c>
      <c r="N57" s="39">
        <f>K57+L57+M57</f>
        <v>0</v>
      </c>
      <c r="O57" s="41">
        <f>SUM(O59:O61)</f>
        <v>0</v>
      </c>
      <c r="P57" s="41">
        <f>P59</f>
        <v>0</v>
      </c>
      <c r="Q57" s="39">
        <f t="shared" si="9"/>
        <v>0</v>
      </c>
    </row>
    <row r="58" spans="1:17" ht="12.75" hidden="1">
      <c r="A58" s="10" t="s">
        <v>1</v>
      </c>
      <c r="B58" s="42"/>
      <c r="C58" s="42"/>
      <c r="D58" s="42"/>
      <c r="E58" s="40"/>
      <c r="F58" s="42"/>
      <c r="G58" s="42"/>
      <c r="H58" s="40"/>
      <c r="I58" s="42"/>
      <c r="J58" s="42"/>
      <c r="K58" s="40"/>
      <c r="L58" s="42"/>
      <c r="M58" s="42"/>
      <c r="N58" s="40"/>
      <c r="O58" s="42"/>
      <c r="P58" s="42"/>
      <c r="Q58" s="40"/>
    </row>
    <row r="59" spans="1:17" ht="12.75" hidden="1">
      <c r="A59" s="4" t="s">
        <v>179</v>
      </c>
      <c r="B59" s="42"/>
      <c r="C59" s="42"/>
      <c r="D59" s="42"/>
      <c r="E59" s="40"/>
      <c r="F59" s="42"/>
      <c r="G59" s="42"/>
      <c r="H59" s="40">
        <f>E59+F59+G59</f>
        <v>0</v>
      </c>
      <c r="I59" s="42"/>
      <c r="J59" s="42"/>
      <c r="K59" s="40">
        <f>H59+I59+J59</f>
        <v>0</v>
      </c>
      <c r="L59" s="42"/>
      <c r="M59" s="42"/>
      <c r="N59" s="40">
        <f>K59+L59+M59</f>
        <v>0</v>
      </c>
      <c r="O59" s="42"/>
      <c r="P59" s="42"/>
      <c r="Q59" s="40">
        <f>N59+O59+P59</f>
        <v>0</v>
      </c>
    </row>
    <row r="60" spans="1:17" ht="12.75" hidden="1">
      <c r="A60" s="4" t="s">
        <v>191</v>
      </c>
      <c r="B60" s="42"/>
      <c r="C60" s="42"/>
      <c r="D60" s="42"/>
      <c r="E60" s="40"/>
      <c r="F60" s="42"/>
      <c r="G60" s="42"/>
      <c r="H60" s="40"/>
      <c r="I60" s="42"/>
      <c r="J60" s="42"/>
      <c r="K60" s="40"/>
      <c r="L60" s="42"/>
      <c r="M60" s="42"/>
      <c r="N60" s="40"/>
      <c r="O60" s="42"/>
      <c r="P60" s="42"/>
      <c r="Q60" s="40">
        <f>N60+O60+P60</f>
        <v>0</v>
      </c>
    </row>
    <row r="61" spans="1:17" ht="12.75" hidden="1">
      <c r="A61" s="36" t="s">
        <v>205</v>
      </c>
      <c r="B61" s="46"/>
      <c r="C61" s="46"/>
      <c r="D61" s="46"/>
      <c r="E61" s="48"/>
      <c r="F61" s="46"/>
      <c r="G61" s="46"/>
      <c r="H61" s="48"/>
      <c r="I61" s="46"/>
      <c r="J61" s="46"/>
      <c r="K61" s="48"/>
      <c r="L61" s="46"/>
      <c r="M61" s="46"/>
      <c r="N61" s="48">
        <f>K61+L61+M61</f>
        <v>0</v>
      </c>
      <c r="O61" s="46"/>
      <c r="P61" s="46"/>
      <c r="Q61" s="48">
        <f>N61+O61+P61</f>
        <v>0</v>
      </c>
    </row>
    <row r="62" spans="1:17" ht="12.75">
      <c r="A62" s="2" t="s">
        <v>129</v>
      </c>
      <c r="B62" s="39">
        <f>SUM(B64:B71)</f>
        <v>0</v>
      </c>
      <c r="C62" s="39">
        <f>SUM(C64:C71)</f>
        <v>21020.6</v>
      </c>
      <c r="D62" s="39"/>
      <c r="E62" s="39">
        <f>B62+C62</f>
        <v>21020.6</v>
      </c>
      <c r="F62" s="39">
        <f>SUM(F64:F71)</f>
        <v>0</v>
      </c>
      <c r="G62" s="39"/>
      <c r="H62" s="39">
        <f>E62+F62+G62</f>
        <v>21020.6</v>
      </c>
      <c r="I62" s="39">
        <f>SUM(I64:I71)</f>
        <v>0</v>
      </c>
      <c r="J62" s="39"/>
      <c r="K62" s="39">
        <f>H62+I62+J62</f>
        <v>21020.6</v>
      </c>
      <c r="L62" s="39">
        <f>SUM(L64:L71)</f>
        <v>0</v>
      </c>
      <c r="M62" s="39">
        <f>SUM(M64:M71)</f>
        <v>0</v>
      </c>
      <c r="N62" s="39">
        <f>K62+L62+M62</f>
        <v>21020.6</v>
      </c>
      <c r="O62" s="39">
        <f>SUM(O64:O71)</f>
        <v>0</v>
      </c>
      <c r="P62" s="39">
        <f>SUM(P64:P71)</f>
        <v>0</v>
      </c>
      <c r="Q62" s="39">
        <f>N62+O62+P62</f>
        <v>21020.6</v>
      </c>
    </row>
    <row r="63" spans="1:17" ht="12.75">
      <c r="A63" s="3" t="s">
        <v>1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</row>
    <row r="64" spans="1:17" ht="13.5" customHeight="1" hidden="1">
      <c r="A64" s="4" t="s">
        <v>42</v>
      </c>
      <c r="B64" s="42"/>
      <c r="C64" s="42"/>
      <c r="D64" s="42"/>
      <c r="E64" s="40">
        <f>B64+C64</f>
        <v>0</v>
      </c>
      <c r="F64" s="42"/>
      <c r="G64" s="42"/>
      <c r="H64" s="40">
        <f>E64+F64</f>
        <v>0</v>
      </c>
      <c r="I64" s="42"/>
      <c r="J64" s="42"/>
      <c r="K64" s="40">
        <f>H64+I64</f>
        <v>0</v>
      </c>
      <c r="L64" s="42"/>
      <c r="M64" s="42"/>
      <c r="N64" s="40">
        <f>K64+L64</f>
        <v>0</v>
      </c>
      <c r="O64" s="42"/>
      <c r="P64" s="42"/>
      <c r="Q64" s="40">
        <f>N64+O64</f>
        <v>0</v>
      </c>
    </row>
    <row r="65" spans="1:17" ht="12.75" hidden="1">
      <c r="A65" s="5" t="s">
        <v>83</v>
      </c>
      <c r="B65" s="42"/>
      <c r="C65" s="42"/>
      <c r="D65" s="42"/>
      <c r="E65" s="40">
        <f>B65+C65</f>
        <v>0</v>
      </c>
      <c r="F65" s="42"/>
      <c r="G65" s="42"/>
      <c r="H65" s="40">
        <f>E65+F65</f>
        <v>0</v>
      </c>
      <c r="I65" s="42"/>
      <c r="J65" s="42"/>
      <c r="K65" s="40">
        <f>H65+I65</f>
        <v>0</v>
      </c>
      <c r="L65" s="42"/>
      <c r="M65" s="42"/>
      <c r="N65" s="40">
        <f>K65+L65</f>
        <v>0</v>
      </c>
      <c r="O65" s="42"/>
      <c r="P65" s="42"/>
      <c r="Q65" s="40">
        <f>N65+O65</f>
        <v>0</v>
      </c>
    </row>
    <row r="66" spans="1:17" ht="12.75" hidden="1">
      <c r="A66" s="5" t="s">
        <v>24</v>
      </c>
      <c r="B66" s="42"/>
      <c r="C66" s="42"/>
      <c r="D66" s="42"/>
      <c r="E66" s="40"/>
      <c r="F66" s="42"/>
      <c r="G66" s="42"/>
      <c r="H66" s="40"/>
      <c r="I66" s="42"/>
      <c r="J66" s="42"/>
      <c r="K66" s="40"/>
      <c r="L66" s="42"/>
      <c r="M66" s="42"/>
      <c r="N66" s="40"/>
      <c r="O66" s="42"/>
      <c r="P66" s="42"/>
      <c r="Q66" s="40">
        <f>N66+O66</f>
        <v>0</v>
      </c>
    </row>
    <row r="67" spans="1:17" ht="12.75" hidden="1">
      <c r="A67" s="5" t="s">
        <v>83</v>
      </c>
      <c r="B67" s="42"/>
      <c r="C67" s="42"/>
      <c r="D67" s="42"/>
      <c r="E67" s="40"/>
      <c r="F67" s="42"/>
      <c r="G67" s="42"/>
      <c r="H67" s="40"/>
      <c r="I67" s="42"/>
      <c r="J67" s="42"/>
      <c r="K67" s="40"/>
      <c r="L67" s="42"/>
      <c r="M67" s="42"/>
      <c r="N67" s="40"/>
      <c r="O67" s="42"/>
      <c r="P67" s="42"/>
      <c r="Q67" s="40">
        <f>N67+O67</f>
        <v>0</v>
      </c>
    </row>
    <row r="68" spans="1:17" ht="12.75" hidden="1">
      <c r="A68" s="4" t="s">
        <v>79</v>
      </c>
      <c r="B68" s="42"/>
      <c r="C68" s="42"/>
      <c r="D68" s="42"/>
      <c r="E68" s="40">
        <f>B68+C68</f>
        <v>0</v>
      </c>
      <c r="F68" s="42"/>
      <c r="G68" s="42"/>
      <c r="H68" s="40">
        <f>E68+F68+G68</f>
        <v>0</v>
      </c>
      <c r="I68" s="42"/>
      <c r="J68" s="42"/>
      <c r="K68" s="40">
        <f>H68+I68+J68</f>
        <v>0</v>
      </c>
      <c r="L68" s="42"/>
      <c r="M68" s="42"/>
      <c r="N68" s="40">
        <f>K68+L68+M68</f>
        <v>0</v>
      </c>
      <c r="O68" s="42"/>
      <c r="P68" s="42"/>
      <c r="Q68" s="40">
        <f>N68+O68+P68</f>
        <v>0</v>
      </c>
    </row>
    <row r="69" spans="1:17" ht="12.75" hidden="1">
      <c r="A69" s="4" t="s">
        <v>107</v>
      </c>
      <c r="B69" s="42"/>
      <c r="C69" s="42"/>
      <c r="D69" s="42"/>
      <c r="E69" s="40">
        <f>B69+C69</f>
        <v>0</v>
      </c>
      <c r="F69" s="42"/>
      <c r="G69" s="42"/>
      <c r="H69" s="40">
        <f>E69+F69</f>
        <v>0</v>
      </c>
      <c r="I69" s="42"/>
      <c r="J69" s="42"/>
      <c r="K69" s="40">
        <f>H69+I69</f>
        <v>0</v>
      </c>
      <c r="L69" s="42"/>
      <c r="M69" s="42"/>
      <c r="N69" s="40">
        <f>K69+L69</f>
        <v>0</v>
      </c>
      <c r="O69" s="42"/>
      <c r="P69" s="42"/>
      <c r="Q69" s="40">
        <f>N69+O69</f>
        <v>0</v>
      </c>
    </row>
    <row r="70" spans="1:17" ht="12.75">
      <c r="A70" s="4" t="s">
        <v>235</v>
      </c>
      <c r="B70" s="42"/>
      <c r="C70" s="42">
        <f>18264.6+2756</f>
        <v>21020.6</v>
      </c>
      <c r="D70" s="42"/>
      <c r="E70" s="40">
        <f>B70+C70</f>
        <v>21020.6</v>
      </c>
      <c r="F70" s="42"/>
      <c r="G70" s="42"/>
      <c r="H70" s="40">
        <f>E70+F70</f>
        <v>21020.6</v>
      </c>
      <c r="I70" s="42"/>
      <c r="J70" s="42"/>
      <c r="K70" s="40">
        <f>H70+I70</f>
        <v>21020.6</v>
      </c>
      <c r="L70" s="42"/>
      <c r="M70" s="42"/>
      <c r="N70" s="40">
        <f>K70+L70</f>
        <v>21020.6</v>
      </c>
      <c r="O70" s="42"/>
      <c r="P70" s="42"/>
      <c r="Q70" s="40">
        <f>N70+O70</f>
        <v>21020.6</v>
      </c>
    </row>
    <row r="71" spans="1:17" ht="12.75" hidden="1">
      <c r="A71" s="4" t="s">
        <v>26</v>
      </c>
      <c r="B71" s="42"/>
      <c r="C71" s="42"/>
      <c r="D71" s="42"/>
      <c r="E71" s="40">
        <f>B71+C71</f>
        <v>0</v>
      </c>
      <c r="F71" s="42"/>
      <c r="G71" s="42"/>
      <c r="H71" s="40">
        <f>E71+F71</f>
        <v>0</v>
      </c>
      <c r="I71" s="42"/>
      <c r="J71" s="42"/>
      <c r="K71" s="40">
        <f>H71+I71</f>
        <v>0</v>
      </c>
      <c r="L71" s="42"/>
      <c r="M71" s="42"/>
      <c r="N71" s="40">
        <f>K71+L71</f>
        <v>0</v>
      </c>
      <c r="O71" s="42"/>
      <c r="P71" s="42"/>
      <c r="Q71" s="40">
        <f>N71+O71</f>
        <v>0</v>
      </c>
    </row>
    <row r="72" spans="1:17" ht="12.75" hidden="1">
      <c r="A72" s="12" t="s">
        <v>167</v>
      </c>
      <c r="B72" s="42"/>
      <c r="C72" s="42"/>
      <c r="D72" s="42"/>
      <c r="E72" s="41">
        <f>E74</f>
        <v>0</v>
      </c>
      <c r="F72" s="41">
        <f>F74</f>
        <v>0</v>
      </c>
      <c r="G72" s="41">
        <f>G74</f>
        <v>0</v>
      </c>
      <c r="H72" s="41">
        <f>H74+H76</f>
        <v>0</v>
      </c>
      <c r="I72" s="41">
        <f>I74+I76</f>
        <v>0</v>
      </c>
      <c r="J72" s="41">
        <f>J74</f>
        <v>0</v>
      </c>
      <c r="K72" s="41">
        <f>K74+K76</f>
        <v>0</v>
      </c>
      <c r="L72" s="41">
        <f>L74+L76</f>
        <v>0</v>
      </c>
      <c r="M72" s="41">
        <f>M74</f>
        <v>0</v>
      </c>
      <c r="N72" s="41">
        <f>SUM(N74:N76)</f>
        <v>0</v>
      </c>
      <c r="O72" s="41">
        <f>SUM(O74:O76)</f>
        <v>0</v>
      </c>
      <c r="P72" s="41">
        <f>P74</f>
        <v>0</v>
      </c>
      <c r="Q72" s="41">
        <f>N72+O72</f>
        <v>0</v>
      </c>
    </row>
    <row r="73" spans="1:17" ht="12.75" hidden="1">
      <c r="A73" s="10" t="s">
        <v>1</v>
      </c>
      <c r="B73" s="42"/>
      <c r="C73" s="42"/>
      <c r="D73" s="42"/>
      <c r="E73" s="40"/>
      <c r="F73" s="42"/>
      <c r="G73" s="42"/>
      <c r="H73" s="40"/>
      <c r="I73" s="42"/>
      <c r="J73" s="42"/>
      <c r="K73" s="40"/>
      <c r="L73" s="42"/>
      <c r="M73" s="42"/>
      <c r="N73" s="40"/>
      <c r="O73" s="42"/>
      <c r="P73" s="42"/>
      <c r="Q73" s="40"/>
    </row>
    <row r="74" spans="1:17" ht="12.75" hidden="1">
      <c r="A74" s="4" t="s">
        <v>180</v>
      </c>
      <c r="B74" s="42"/>
      <c r="C74" s="42"/>
      <c r="D74" s="42"/>
      <c r="E74" s="40"/>
      <c r="F74" s="42"/>
      <c r="G74" s="42"/>
      <c r="H74" s="40">
        <f>E74+F74+G74</f>
        <v>0</v>
      </c>
      <c r="I74" s="42"/>
      <c r="J74" s="42"/>
      <c r="K74" s="40">
        <f>H74+I74+J74</f>
        <v>0</v>
      </c>
      <c r="L74" s="42"/>
      <c r="M74" s="42"/>
      <c r="N74" s="40">
        <f>K74+L74+M74</f>
        <v>0</v>
      </c>
      <c r="O74" s="42"/>
      <c r="P74" s="42"/>
      <c r="Q74" s="40">
        <f>N74+O74+P74</f>
        <v>0</v>
      </c>
    </row>
    <row r="75" spans="1:17" ht="12.75" hidden="1">
      <c r="A75" s="4" t="s">
        <v>106</v>
      </c>
      <c r="B75" s="42"/>
      <c r="C75" s="42"/>
      <c r="D75" s="42"/>
      <c r="E75" s="40"/>
      <c r="F75" s="42"/>
      <c r="G75" s="42"/>
      <c r="H75" s="40"/>
      <c r="I75" s="42"/>
      <c r="J75" s="42"/>
      <c r="K75" s="40"/>
      <c r="L75" s="42"/>
      <c r="M75" s="42"/>
      <c r="N75" s="40"/>
      <c r="O75" s="42"/>
      <c r="P75" s="42"/>
      <c r="Q75" s="40">
        <v>9500</v>
      </c>
    </row>
    <row r="76" spans="1:17" ht="12.75" hidden="1">
      <c r="A76" s="4" t="s">
        <v>191</v>
      </c>
      <c r="B76" s="42"/>
      <c r="C76" s="42"/>
      <c r="D76" s="42"/>
      <c r="E76" s="40"/>
      <c r="F76" s="42"/>
      <c r="G76" s="42"/>
      <c r="H76" s="40"/>
      <c r="I76" s="42"/>
      <c r="J76" s="42"/>
      <c r="K76" s="40">
        <f>H76+I76+J76</f>
        <v>0</v>
      </c>
      <c r="L76" s="42"/>
      <c r="M76" s="42"/>
      <c r="N76" s="40">
        <f>K76+L76+M76</f>
        <v>0</v>
      </c>
      <c r="O76" s="42"/>
      <c r="P76" s="42"/>
      <c r="Q76" s="40">
        <f>N76+O76+P76</f>
        <v>0</v>
      </c>
    </row>
    <row r="77" spans="1:17" ht="12.75" hidden="1">
      <c r="A77" s="12" t="s">
        <v>66</v>
      </c>
      <c r="B77" s="41"/>
      <c r="C77" s="41"/>
      <c r="D77" s="41"/>
      <c r="E77" s="41">
        <f>B77+C77+D77</f>
        <v>0</v>
      </c>
      <c r="F77" s="41"/>
      <c r="G77" s="41"/>
      <c r="H77" s="41">
        <f>E77+F77+G77</f>
        <v>0</v>
      </c>
      <c r="I77" s="41"/>
      <c r="J77" s="41"/>
      <c r="K77" s="41">
        <f>H77+I77+J77</f>
        <v>0</v>
      </c>
      <c r="L77" s="41"/>
      <c r="M77" s="41"/>
      <c r="N77" s="41">
        <f>K77+L77+M77</f>
        <v>0</v>
      </c>
      <c r="O77" s="41"/>
      <c r="P77" s="41"/>
      <c r="Q77" s="41">
        <f>N77+O77+P77</f>
        <v>0</v>
      </c>
    </row>
    <row r="78" spans="1:17" ht="21.75" customHeight="1" thickBot="1">
      <c r="A78" s="11" t="s">
        <v>2</v>
      </c>
      <c r="B78" s="43">
        <f>B10+B13+B38+B77+B62+B32</f>
        <v>3082772</v>
      </c>
      <c r="C78" s="43">
        <f>C10+C13+C38+C77+C62+C32</f>
        <v>1104828.9000000006</v>
      </c>
      <c r="D78" s="43">
        <f>D10+D13+D38+D77+D62+D32</f>
        <v>0</v>
      </c>
      <c r="E78" s="43">
        <f>E10+E13+E38+E77+E62+E32+E72+E57</f>
        <v>4187600.900000001</v>
      </c>
      <c r="F78" s="43">
        <f>F10+F13+F38+F77+F62+F32+F72+F57</f>
        <v>0</v>
      </c>
      <c r="G78" s="43">
        <f>G10+G13+G38+G77+G62+G32</f>
        <v>0</v>
      </c>
      <c r="H78" s="43">
        <f>H10+H13+H38+H77+H62+H32+H72+H57</f>
        <v>4187600.900000001</v>
      </c>
      <c r="I78" s="43">
        <f>I10+I13+I38+I77+I62+I32+I72+I57</f>
        <v>0</v>
      </c>
      <c r="J78" s="43">
        <f>J10+J13+J38+J77+J62+J32</f>
        <v>0</v>
      </c>
      <c r="K78" s="43">
        <f>K10+K13+K38+K77+K62+K32+K72+K57</f>
        <v>4187600.900000001</v>
      </c>
      <c r="L78" s="43">
        <f>L10+L13+L38+L77+L62+L32+L72+L57</f>
        <v>0</v>
      </c>
      <c r="M78" s="43">
        <f>M10+M13+M38+M77+M62+M32</f>
        <v>0</v>
      </c>
      <c r="N78" s="43">
        <f>N10+N13+N38+N77+N62+N32+N72+N57</f>
        <v>4187600.900000001</v>
      </c>
      <c r="O78" s="43">
        <f>O10+O13+O38+O77+O62+O32+O72+O57</f>
        <v>0</v>
      </c>
      <c r="P78" s="43">
        <f>P10+P13+P38+P77+P62+P32</f>
        <v>0</v>
      </c>
      <c r="Q78" s="43">
        <f>Q10+Q13+Q38+Q77+Q62+Q32+Q72+Q57</f>
        <v>4187600.900000001</v>
      </c>
    </row>
    <row r="79" spans="1:17" ht="24.75" customHeight="1">
      <c r="A79" s="2" t="s">
        <v>5</v>
      </c>
      <c r="B79" s="39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1:17" ht="19.5" customHeight="1">
      <c r="A80" s="2" t="s">
        <v>14</v>
      </c>
      <c r="B80" s="39">
        <f>B81+B89</f>
        <v>45200</v>
      </c>
      <c r="C80" s="39">
        <f>C81+C89</f>
        <v>1160</v>
      </c>
      <c r="D80" s="39">
        <f>D81+D89</f>
        <v>0</v>
      </c>
      <c r="E80" s="39">
        <f>B80+C80+D80</f>
        <v>46360</v>
      </c>
      <c r="F80" s="39">
        <f>F81+F89</f>
        <v>0</v>
      </c>
      <c r="G80" s="39">
        <f>G81+G89</f>
        <v>0</v>
      </c>
      <c r="H80" s="39">
        <f>E80+F80+G80</f>
        <v>46360</v>
      </c>
      <c r="I80" s="39">
        <f>I81+I89</f>
        <v>0</v>
      </c>
      <c r="J80" s="39">
        <f>J81+J89</f>
        <v>0</v>
      </c>
      <c r="K80" s="39">
        <f>H80+I80+J80</f>
        <v>46360</v>
      </c>
      <c r="L80" s="39">
        <f>L81+L89</f>
        <v>0</v>
      </c>
      <c r="M80" s="39">
        <f>M81+M89</f>
        <v>0</v>
      </c>
      <c r="N80" s="39">
        <f>K80+L80+M80</f>
        <v>46360</v>
      </c>
      <c r="O80" s="39">
        <f>O81+O89</f>
        <v>0</v>
      </c>
      <c r="P80" s="39">
        <f>P81+P89</f>
        <v>0</v>
      </c>
      <c r="Q80" s="39">
        <f>N80+O80+P80</f>
        <v>46360</v>
      </c>
    </row>
    <row r="81" spans="1:17" ht="15" customHeight="1">
      <c r="A81" s="6" t="s">
        <v>34</v>
      </c>
      <c r="B81" s="44">
        <f aca="true" t="shared" si="11" ref="B81:Q81">SUM(B83:B88)</f>
        <v>45200</v>
      </c>
      <c r="C81" s="44">
        <f t="shared" si="11"/>
        <v>1160</v>
      </c>
      <c r="D81" s="44">
        <f t="shared" si="11"/>
        <v>0</v>
      </c>
      <c r="E81" s="44">
        <f t="shared" si="11"/>
        <v>46360</v>
      </c>
      <c r="F81" s="44">
        <f t="shared" si="11"/>
        <v>0</v>
      </c>
      <c r="G81" s="44">
        <f t="shared" si="11"/>
        <v>0</v>
      </c>
      <c r="H81" s="44">
        <f t="shared" si="11"/>
        <v>46360</v>
      </c>
      <c r="I81" s="44">
        <f t="shared" si="11"/>
        <v>0</v>
      </c>
      <c r="J81" s="44">
        <f t="shared" si="11"/>
        <v>0</v>
      </c>
      <c r="K81" s="44">
        <f t="shared" si="11"/>
        <v>46360</v>
      </c>
      <c r="L81" s="44">
        <f t="shared" si="11"/>
        <v>0</v>
      </c>
      <c r="M81" s="44">
        <f t="shared" si="11"/>
        <v>0</v>
      </c>
      <c r="N81" s="44">
        <f t="shared" si="11"/>
        <v>46360</v>
      </c>
      <c r="O81" s="44">
        <f t="shared" si="11"/>
        <v>0</v>
      </c>
      <c r="P81" s="44">
        <f t="shared" si="11"/>
        <v>0</v>
      </c>
      <c r="Q81" s="44">
        <f t="shared" si="11"/>
        <v>46360</v>
      </c>
    </row>
    <row r="82" spans="1:17" ht="10.5" customHeight="1">
      <c r="A82" s="3" t="s">
        <v>1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</row>
    <row r="83" spans="1:17" ht="12.75" customHeight="1">
      <c r="A83" s="4" t="s">
        <v>6</v>
      </c>
      <c r="B83" s="42">
        <v>20247</v>
      </c>
      <c r="C83" s="42"/>
      <c r="D83" s="42"/>
      <c r="E83" s="42">
        <f>B83+C83</f>
        <v>20247</v>
      </c>
      <c r="F83" s="42"/>
      <c r="G83" s="42"/>
      <c r="H83" s="40">
        <f aca="true" t="shared" si="12" ref="H83:H89">E83+F83+G83</f>
        <v>20247</v>
      </c>
      <c r="I83" s="42"/>
      <c r="J83" s="42"/>
      <c r="K83" s="40">
        <f aca="true" t="shared" si="13" ref="K83:K89">H83+I83+J83</f>
        <v>20247</v>
      </c>
      <c r="L83" s="42"/>
      <c r="M83" s="42"/>
      <c r="N83" s="40">
        <f aca="true" t="shared" si="14" ref="N83:N89">K83+L83+M83</f>
        <v>20247</v>
      </c>
      <c r="O83" s="42"/>
      <c r="P83" s="42"/>
      <c r="Q83" s="40">
        <f aca="true" t="shared" si="15" ref="Q83:Q89">N83+O83+P83</f>
        <v>20247</v>
      </c>
    </row>
    <row r="84" spans="1:17" ht="12.75" customHeight="1">
      <c r="A84" s="4" t="s">
        <v>7</v>
      </c>
      <c r="B84" s="42">
        <v>5039</v>
      </c>
      <c r="C84" s="42"/>
      <c r="D84" s="42"/>
      <c r="E84" s="42">
        <f>B84+C84</f>
        <v>5039</v>
      </c>
      <c r="F84" s="42"/>
      <c r="G84" s="42"/>
      <c r="H84" s="40">
        <f t="shared" si="12"/>
        <v>5039</v>
      </c>
      <c r="I84" s="42"/>
      <c r="J84" s="42"/>
      <c r="K84" s="40">
        <f t="shared" si="13"/>
        <v>5039</v>
      </c>
      <c r="L84" s="42"/>
      <c r="M84" s="42"/>
      <c r="N84" s="40">
        <f t="shared" si="14"/>
        <v>5039</v>
      </c>
      <c r="O84" s="42"/>
      <c r="P84" s="42"/>
      <c r="Q84" s="40">
        <f t="shared" si="15"/>
        <v>5039</v>
      </c>
    </row>
    <row r="85" spans="1:17" ht="12.75" customHeight="1">
      <c r="A85" s="4" t="s">
        <v>8</v>
      </c>
      <c r="B85" s="42">
        <v>1800</v>
      </c>
      <c r="C85" s="42"/>
      <c r="D85" s="42"/>
      <c r="E85" s="42">
        <f>B85+C85</f>
        <v>1800</v>
      </c>
      <c r="F85" s="42"/>
      <c r="G85" s="42"/>
      <c r="H85" s="40">
        <f t="shared" si="12"/>
        <v>1800</v>
      </c>
      <c r="I85" s="42"/>
      <c r="J85" s="42"/>
      <c r="K85" s="40">
        <f t="shared" si="13"/>
        <v>1800</v>
      </c>
      <c r="L85" s="42"/>
      <c r="M85" s="42"/>
      <c r="N85" s="40">
        <f t="shared" si="14"/>
        <v>1800</v>
      </c>
      <c r="O85" s="42"/>
      <c r="P85" s="42"/>
      <c r="Q85" s="40">
        <f t="shared" si="15"/>
        <v>1800</v>
      </c>
    </row>
    <row r="86" spans="1:17" ht="12.75" customHeight="1">
      <c r="A86" s="4" t="s">
        <v>9</v>
      </c>
      <c r="B86" s="42">
        <v>7464</v>
      </c>
      <c r="C86" s="42">
        <v>300</v>
      </c>
      <c r="D86" s="42"/>
      <c r="E86" s="42">
        <f>B86+C86+D86</f>
        <v>7764</v>
      </c>
      <c r="F86" s="42"/>
      <c r="G86" s="42"/>
      <c r="H86" s="40">
        <f t="shared" si="12"/>
        <v>7764</v>
      </c>
      <c r="I86" s="42"/>
      <c r="J86" s="42"/>
      <c r="K86" s="40">
        <f t="shared" si="13"/>
        <v>7764</v>
      </c>
      <c r="L86" s="42"/>
      <c r="M86" s="42"/>
      <c r="N86" s="40">
        <f t="shared" si="14"/>
        <v>7764</v>
      </c>
      <c r="O86" s="42"/>
      <c r="P86" s="42"/>
      <c r="Q86" s="40">
        <f t="shared" si="15"/>
        <v>7764</v>
      </c>
    </row>
    <row r="87" spans="1:17" ht="12.75" customHeight="1">
      <c r="A87" s="4" t="s">
        <v>28</v>
      </c>
      <c r="B87" s="42">
        <v>2000</v>
      </c>
      <c r="C87" s="42"/>
      <c r="D87" s="42"/>
      <c r="E87" s="42">
        <f>SUM(B87:D87)</f>
        <v>2000</v>
      </c>
      <c r="F87" s="42"/>
      <c r="G87" s="42"/>
      <c r="H87" s="40">
        <f t="shared" si="12"/>
        <v>2000</v>
      </c>
      <c r="I87" s="42"/>
      <c r="J87" s="42"/>
      <c r="K87" s="40">
        <f t="shared" si="13"/>
        <v>2000</v>
      </c>
      <c r="L87" s="42"/>
      <c r="M87" s="42"/>
      <c r="N87" s="40">
        <f t="shared" si="14"/>
        <v>2000</v>
      </c>
      <c r="O87" s="42"/>
      <c r="P87" s="42"/>
      <c r="Q87" s="40">
        <f t="shared" si="15"/>
        <v>2000</v>
      </c>
    </row>
    <row r="88" spans="1:17" ht="12.75" customHeight="1">
      <c r="A88" s="36" t="s">
        <v>10</v>
      </c>
      <c r="B88" s="46">
        <v>8650</v>
      </c>
      <c r="C88" s="46">
        <f>560+300</f>
        <v>860</v>
      </c>
      <c r="D88" s="46"/>
      <c r="E88" s="46">
        <f>SUM(B88:D88)</f>
        <v>9510</v>
      </c>
      <c r="F88" s="42"/>
      <c r="G88" s="42"/>
      <c r="H88" s="40">
        <f t="shared" si="12"/>
        <v>9510</v>
      </c>
      <c r="I88" s="42"/>
      <c r="J88" s="42"/>
      <c r="K88" s="40">
        <f t="shared" si="13"/>
        <v>9510</v>
      </c>
      <c r="L88" s="42"/>
      <c r="M88" s="42"/>
      <c r="N88" s="40">
        <f t="shared" si="14"/>
        <v>9510</v>
      </c>
      <c r="O88" s="42"/>
      <c r="P88" s="42"/>
      <c r="Q88" s="40">
        <f t="shared" si="15"/>
        <v>9510</v>
      </c>
    </row>
    <row r="89" spans="1:17" ht="12.75" customHeight="1" hidden="1">
      <c r="A89" s="13" t="s">
        <v>35</v>
      </c>
      <c r="B89" s="45">
        <f>SUM(B91:B92)</f>
        <v>0</v>
      </c>
      <c r="C89" s="45">
        <f>SUM(C91:C92)</f>
        <v>0</v>
      </c>
      <c r="D89" s="45">
        <f>SUM(D91:D92)</f>
        <v>0</v>
      </c>
      <c r="E89" s="45">
        <f>B89+C89+D89</f>
        <v>0</v>
      </c>
      <c r="F89" s="45">
        <f>SUM(F91:F92)</f>
        <v>0</v>
      </c>
      <c r="G89" s="45">
        <f>SUM(G91:G92)</f>
        <v>0</v>
      </c>
      <c r="H89" s="45">
        <f t="shared" si="12"/>
        <v>0</v>
      </c>
      <c r="I89" s="45">
        <f>SUM(I91:I92)</f>
        <v>0</v>
      </c>
      <c r="J89" s="45">
        <f>SUM(J91:J92)</f>
        <v>0</v>
      </c>
      <c r="K89" s="45">
        <f t="shared" si="13"/>
        <v>0</v>
      </c>
      <c r="L89" s="45">
        <f>SUM(L91:L92)</f>
        <v>0</v>
      </c>
      <c r="M89" s="45">
        <f>SUM(M91:M92)</f>
        <v>0</v>
      </c>
      <c r="N89" s="45">
        <f t="shared" si="14"/>
        <v>0</v>
      </c>
      <c r="O89" s="45">
        <f>SUM(O91:O92)</f>
        <v>0</v>
      </c>
      <c r="P89" s="45">
        <f>SUM(P91:P92)</f>
        <v>0</v>
      </c>
      <c r="Q89" s="45">
        <f t="shared" si="15"/>
        <v>0</v>
      </c>
    </row>
    <row r="90" spans="1:17" ht="9.75" customHeight="1" hidden="1">
      <c r="A90" s="10" t="s">
        <v>1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</row>
    <row r="91" spans="1:17" ht="12.75" customHeight="1" hidden="1">
      <c r="A91" s="8" t="s">
        <v>40</v>
      </c>
      <c r="B91" s="40"/>
      <c r="C91" s="40"/>
      <c r="D91" s="40"/>
      <c r="E91" s="42">
        <f>B91+C91</f>
        <v>0</v>
      </c>
      <c r="F91" s="40"/>
      <c r="G91" s="40"/>
      <c r="H91" s="40">
        <f>E91+F91+G91</f>
        <v>0</v>
      </c>
      <c r="I91" s="40"/>
      <c r="J91" s="40"/>
      <c r="K91" s="40">
        <f>H91+I91+J91</f>
        <v>0</v>
      </c>
      <c r="L91" s="40"/>
      <c r="M91" s="40"/>
      <c r="N91" s="40">
        <f>K91+L91+M91</f>
        <v>0</v>
      </c>
      <c r="O91" s="40"/>
      <c r="P91" s="40"/>
      <c r="Q91" s="40">
        <f>N91+O91+P91</f>
        <v>0</v>
      </c>
    </row>
    <row r="92" spans="1:17" ht="12.75" customHeight="1" hidden="1">
      <c r="A92" s="36" t="s">
        <v>10</v>
      </c>
      <c r="B92" s="46"/>
      <c r="C92" s="46"/>
      <c r="D92" s="46"/>
      <c r="E92" s="46">
        <f>SUM(B92:D92)</f>
        <v>0</v>
      </c>
      <c r="F92" s="46"/>
      <c r="G92" s="46"/>
      <c r="H92" s="48">
        <f>E92+F92+G92</f>
        <v>0</v>
      </c>
      <c r="I92" s="46"/>
      <c r="J92" s="46"/>
      <c r="K92" s="48">
        <f>H92+I92+J92</f>
        <v>0</v>
      </c>
      <c r="L92" s="46"/>
      <c r="M92" s="46"/>
      <c r="N92" s="48">
        <f>K92+L92+M92</f>
        <v>0</v>
      </c>
      <c r="O92" s="46"/>
      <c r="P92" s="46"/>
      <c r="Q92" s="48">
        <f>N92+O92+P92</f>
        <v>0</v>
      </c>
    </row>
    <row r="93" spans="1:17" ht="19.5" customHeight="1">
      <c r="A93" s="2" t="s">
        <v>15</v>
      </c>
      <c r="B93" s="39">
        <f>B94</f>
        <v>244237</v>
      </c>
      <c r="C93" s="39">
        <f>C94</f>
        <v>17103.2</v>
      </c>
      <c r="D93" s="39">
        <f>D94</f>
        <v>0</v>
      </c>
      <c r="E93" s="39">
        <f>B93+C93+D93</f>
        <v>261340.2</v>
      </c>
      <c r="F93" s="39">
        <f>F94</f>
        <v>0</v>
      </c>
      <c r="G93" s="39">
        <f>G94</f>
        <v>0</v>
      </c>
      <c r="H93" s="39">
        <f>E93+F93+G93</f>
        <v>261340.2</v>
      </c>
      <c r="I93" s="39">
        <f>I94</f>
        <v>0</v>
      </c>
      <c r="J93" s="39">
        <f>J94</f>
        <v>0</v>
      </c>
      <c r="K93" s="39">
        <f>H93+I93+J93</f>
        <v>261340.2</v>
      </c>
      <c r="L93" s="39">
        <f>L94+L105</f>
        <v>0</v>
      </c>
      <c r="M93" s="39">
        <f>M94</f>
        <v>0</v>
      </c>
      <c r="N93" s="39">
        <f>K93+L93+M93</f>
        <v>261340.2</v>
      </c>
      <c r="O93" s="39">
        <f>O94+O105</f>
        <v>0</v>
      </c>
      <c r="P93" s="39">
        <f>P94</f>
        <v>0</v>
      </c>
      <c r="Q93" s="39">
        <f>N93+O93+P93</f>
        <v>261340.2</v>
      </c>
    </row>
    <row r="94" spans="1:17" ht="15" customHeight="1">
      <c r="A94" s="6" t="s">
        <v>34</v>
      </c>
      <c r="B94" s="44">
        <f>SUM(B96:B104)</f>
        <v>244237</v>
      </c>
      <c r="C94" s="44">
        <f>SUM(C96:C104)</f>
        <v>17103.2</v>
      </c>
      <c r="D94" s="44">
        <f>SUM(D96:D104)</f>
        <v>0</v>
      </c>
      <c r="E94" s="44">
        <f>B94+C94+D94</f>
        <v>261340.2</v>
      </c>
      <c r="F94" s="44">
        <f>SUM(F96:F104)</f>
        <v>0</v>
      </c>
      <c r="G94" s="44">
        <f>SUM(G96:G104)</f>
        <v>0</v>
      </c>
      <c r="H94" s="44">
        <f>E94+F94+G94</f>
        <v>261340.2</v>
      </c>
      <c r="I94" s="44">
        <f>SUM(I96:I104)</f>
        <v>0</v>
      </c>
      <c r="J94" s="44">
        <f>SUM(J96:J104)</f>
        <v>0</v>
      </c>
      <c r="K94" s="44">
        <f>H94+I94+J94</f>
        <v>261340.2</v>
      </c>
      <c r="L94" s="44">
        <f>SUM(L96:L104)</f>
        <v>0</v>
      </c>
      <c r="M94" s="44">
        <f>SUM(M96:M104)</f>
        <v>0</v>
      </c>
      <c r="N94" s="44">
        <f>K94+L94+M94</f>
        <v>261340.2</v>
      </c>
      <c r="O94" s="44">
        <f>SUM(O96:O104)</f>
        <v>0</v>
      </c>
      <c r="P94" s="44">
        <f>SUM(P96:P104)</f>
        <v>0</v>
      </c>
      <c r="Q94" s="44">
        <f>N94+O94+P94</f>
        <v>261340.2</v>
      </c>
    </row>
    <row r="95" spans="1:17" ht="10.5" customHeight="1">
      <c r="A95" s="3" t="s">
        <v>1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</row>
    <row r="96" spans="1:17" ht="12.75" customHeight="1">
      <c r="A96" s="4" t="s">
        <v>11</v>
      </c>
      <c r="B96" s="42">
        <v>118069</v>
      </c>
      <c r="C96" s="42">
        <v>7384</v>
      </c>
      <c r="D96" s="42"/>
      <c r="E96" s="42">
        <f>B96+C96</f>
        <v>125453</v>
      </c>
      <c r="F96" s="42"/>
      <c r="G96" s="42"/>
      <c r="H96" s="40">
        <f aca="true" t="shared" si="16" ref="H96:H102">E96+F96+G96</f>
        <v>125453</v>
      </c>
      <c r="I96" s="42"/>
      <c r="J96" s="42"/>
      <c r="K96" s="40">
        <f aca="true" t="shared" si="17" ref="K96:K102">H96+I96+J96</f>
        <v>125453</v>
      </c>
      <c r="L96" s="42"/>
      <c r="M96" s="42"/>
      <c r="N96" s="40">
        <f aca="true" t="shared" si="18" ref="N96:N105">K96+L96+M96</f>
        <v>125453</v>
      </c>
      <c r="O96" s="42"/>
      <c r="P96" s="42"/>
      <c r="Q96" s="40">
        <f aca="true" t="shared" si="19" ref="Q96:Q105">N96+O96+P96</f>
        <v>125453</v>
      </c>
    </row>
    <row r="97" spans="1:17" ht="12.75" customHeight="1">
      <c r="A97" s="4" t="s">
        <v>7</v>
      </c>
      <c r="B97" s="42">
        <v>41383</v>
      </c>
      <c r="C97" s="42">
        <v>2616</v>
      </c>
      <c r="D97" s="42"/>
      <c r="E97" s="42">
        <f>B97+C97</f>
        <v>43999</v>
      </c>
      <c r="F97" s="42"/>
      <c r="G97" s="42"/>
      <c r="H97" s="40">
        <f t="shared" si="16"/>
        <v>43999</v>
      </c>
      <c r="I97" s="42"/>
      <c r="J97" s="42"/>
      <c r="K97" s="40">
        <f t="shared" si="17"/>
        <v>43999</v>
      </c>
      <c r="L97" s="42"/>
      <c r="M97" s="42"/>
      <c r="N97" s="40">
        <f t="shared" si="18"/>
        <v>43999</v>
      </c>
      <c r="O97" s="42"/>
      <c r="P97" s="42"/>
      <c r="Q97" s="40">
        <f t="shared" si="19"/>
        <v>43999</v>
      </c>
    </row>
    <row r="98" spans="1:17" ht="12.75" customHeight="1">
      <c r="A98" s="4" t="s">
        <v>12</v>
      </c>
      <c r="B98" s="42">
        <v>280</v>
      </c>
      <c r="C98" s="42"/>
      <c r="D98" s="42"/>
      <c r="E98" s="42">
        <f>B98+C98</f>
        <v>280</v>
      </c>
      <c r="F98" s="42"/>
      <c r="G98" s="42"/>
      <c r="H98" s="40">
        <f t="shared" si="16"/>
        <v>280</v>
      </c>
      <c r="I98" s="42"/>
      <c r="J98" s="42"/>
      <c r="K98" s="40">
        <f t="shared" si="17"/>
        <v>280</v>
      </c>
      <c r="L98" s="42"/>
      <c r="M98" s="42"/>
      <c r="N98" s="40">
        <f t="shared" si="18"/>
        <v>280</v>
      </c>
      <c r="O98" s="42"/>
      <c r="P98" s="42"/>
      <c r="Q98" s="40">
        <f t="shared" si="19"/>
        <v>280</v>
      </c>
    </row>
    <row r="99" spans="1:17" ht="12.75" customHeight="1">
      <c r="A99" s="4" t="s">
        <v>9</v>
      </c>
      <c r="B99" s="42">
        <v>43290</v>
      </c>
      <c r="C99" s="42">
        <v>7103.2</v>
      </c>
      <c r="D99" s="42"/>
      <c r="E99" s="42">
        <f>B99+C99+D99</f>
        <v>50393.2</v>
      </c>
      <c r="F99" s="42"/>
      <c r="G99" s="42"/>
      <c r="H99" s="40">
        <f t="shared" si="16"/>
        <v>50393.2</v>
      </c>
      <c r="I99" s="42"/>
      <c r="J99" s="42"/>
      <c r="K99" s="40">
        <f t="shared" si="17"/>
        <v>50393.2</v>
      </c>
      <c r="L99" s="42"/>
      <c r="M99" s="42"/>
      <c r="N99" s="40">
        <f t="shared" si="18"/>
        <v>50393.2</v>
      </c>
      <c r="O99" s="42"/>
      <c r="P99" s="42"/>
      <c r="Q99" s="40">
        <f t="shared" si="19"/>
        <v>50393.2</v>
      </c>
    </row>
    <row r="100" spans="1:17" ht="12.75" customHeight="1">
      <c r="A100" s="4" t="s">
        <v>13</v>
      </c>
      <c r="B100" s="42">
        <v>152</v>
      </c>
      <c r="C100" s="42"/>
      <c r="D100" s="42"/>
      <c r="E100" s="42">
        <f>B100+C100</f>
        <v>152</v>
      </c>
      <c r="F100" s="42"/>
      <c r="G100" s="42"/>
      <c r="H100" s="40">
        <f t="shared" si="16"/>
        <v>152</v>
      </c>
      <c r="I100" s="42"/>
      <c r="J100" s="42"/>
      <c r="K100" s="40">
        <f t="shared" si="17"/>
        <v>152</v>
      </c>
      <c r="L100" s="42"/>
      <c r="M100" s="42"/>
      <c r="N100" s="40">
        <f t="shared" si="18"/>
        <v>152</v>
      </c>
      <c r="O100" s="42"/>
      <c r="P100" s="42"/>
      <c r="Q100" s="40">
        <f t="shared" si="19"/>
        <v>152</v>
      </c>
    </row>
    <row r="101" spans="1:17" ht="12.75" customHeight="1">
      <c r="A101" s="4" t="s">
        <v>52</v>
      </c>
      <c r="B101" s="42">
        <v>580</v>
      </c>
      <c r="C101" s="42"/>
      <c r="D101" s="42"/>
      <c r="E101" s="42">
        <f>B101+C101</f>
        <v>580</v>
      </c>
      <c r="F101" s="42"/>
      <c r="G101" s="42"/>
      <c r="H101" s="40">
        <f t="shared" si="16"/>
        <v>580</v>
      </c>
      <c r="I101" s="42"/>
      <c r="J101" s="42"/>
      <c r="K101" s="40">
        <f t="shared" si="17"/>
        <v>580</v>
      </c>
      <c r="L101" s="42"/>
      <c r="M101" s="42"/>
      <c r="N101" s="40">
        <f t="shared" si="18"/>
        <v>580</v>
      </c>
      <c r="O101" s="42"/>
      <c r="P101" s="42"/>
      <c r="Q101" s="40">
        <f t="shared" si="19"/>
        <v>580</v>
      </c>
    </row>
    <row r="102" spans="1:17" ht="12.75" customHeight="1">
      <c r="A102" s="36" t="s">
        <v>224</v>
      </c>
      <c r="B102" s="46">
        <v>40483</v>
      </c>
      <c r="C102" s="46"/>
      <c r="D102" s="46"/>
      <c r="E102" s="46">
        <f>B102+C102</f>
        <v>40483</v>
      </c>
      <c r="F102" s="42"/>
      <c r="G102" s="42"/>
      <c r="H102" s="40">
        <f t="shared" si="16"/>
        <v>40483</v>
      </c>
      <c r="I102" s="42"/>
      <c r="J102" s="42"/>
      <c r="K102" s="40">
        <f t="shared" si="17"/>
        <v>40483</v>
      </c>
      <c r="L102" s="42"/>
      <c r="M102" s="42"/>
      <c r="N102" s="40">
        <f t="shared" si="18"/>
        <v>40483</v>
      </c>
      <c r="O102" s="42"/>
      <c r="P102" s="42"/>
      <c r="Q102" s="40">
        <f t="shared" si="19"/>
        <v>40483</v>
      </c>
    </row>
    <row r="103" spans="1:17" ht="12.75" customHeight="1" hidden="1">
      <c r="A103" s="4" t="s">
        <v>193</v>
      </c>
      <c r="B103" s="42"/>
      <c r="C103" s="42"/>
      <c r="D103" s="42"/>
      <c r="E103" s="42"/>
      <c r="F103" s="42"/>
      <c r="G103" s="42"/>
      <c r="H103" s="40"/>
      <c r="I103" s="42"/>
      <c r="J103" s="42"/>
      <c r="K103" s="40">
        <f>H103+I103+J103</f>
        <v>0</v>
      </c>
      <c r="L103" s="42"/>
      <c r="M103" s="42"/>
      <c r="N103" s="40">
        <f t="shared" si="18"/>
        <v>0</v>
      </c>
      <c r="O103" s="42"/>
      <c r="P103" s="42"/>
      <c r="Q103" s="40">
        <f t="shared" si="19"/>
        <v>0</v>
      </c>
    </row>
    <row r="104" spans="1:17" ht="12.75" customHeight="1" hidden="1">
      <c r="A104" s="4" t="s">
        <v>194</v>
      </c>
      <c r="B104" s="42"/>
      <c r="C104" s="42"/>
      <c r="D104" s="42"/>
      <c r="E104" s="42"/>
      <c r="F104" s="42"/>
      <c r="G104" s="42"/>
      <c r="H104" s="40"/>
      <c r="I104" s="42"/>
      <c r="J104" s="42"/>
      <c r="K104" s="40">
        <f>H104+I104+J104</f>
        <v>0</v>
      </c>
      <c r="L104" s="42"/>
      <c r="M104" s="42"/>
      <c r="N104" s="40">
        <f t="shared" si="18"/>
        <v>0</v>
      </c>
      <c r="O104" s="42"/>
      <c r="P104" s="42"/>
      <c r="Q104" s="40">
        <f t="shared" si="19"/>
        <v>0</v>
      </c>
    </row>
    <row r="105" spans="1:17" ht="12.75" customHeight="1" hidden="1">
      <c r="A105" s="6" t="s">
        <v>35</v>
      </c>
      <c r="B105" s="44">
        <f>B107</f>
        <v>0</v>
      </c>
      <c r="C105" s="44">
        <f>C107</f>
        <v>0</v>
      </c>
      <c r="D105" s="44">
        <f>D107</f>
        <v>0</v>
      </c>
      <c r="E105" s="44">
        <f>B105+C105+D105</f>
        <v>0</v>
      </c>
      <c r="F105" s="44">
        <f>F107</f>
        <v>0</v>
      </c>
      <c r="G105" s="44">
        <f>G107</f>
        <v>0</v>
      </c>
      <c r="H105" s="44">
        <f>E105+F105+G105</f>
        <v>0</v>
      </c>
      <c r="I105" s="44">
        <f>I107</f>
        <v>0</v>
      </c>
      <c r="J105" s="44">
        <f>J107</f>
        <v>0</v>
      </c>
      <c r="K105" s="44">
        <f>H105+I105+J105</f>
        <v>0</v>
      </c>
      <c r="L105" s="44">
        <f>L107</f>
        <v>0</v>
      </c>
      <c r="M105" s="44">
        <f>M107</f>
        <v>0</v>
      </c>
      <c r="N105" s="44">
        <f t="shared" si="18"/>
        <v>0</v>
      </c>
      <c r="O105" s="44">
        <f>O107</f>
        <v>0</v>
      </c>
      <c r="P105" s="44">
        <f>P107</f>
        <v>0</v>
      </c>
      <c r="Q105" s="44">
        <f t="shared" si="19"/>
        <v>0</v>
      </c>
    </row>
    <row r="106" spans="1:17" ht="12.75" customHeight="1" hidden="1">
      <c r="A106" s="3" t="s">
        <v>1</v>
      </c>
      <c r="B106" s="42"/>
      <c r="C106" s="42"/>
      <c r="D106" s="42"/>
      <c r="E106" s="39"/>
      <c r="F106" s="42"/>
      <c r="G106" s="42"/>
      <c r="H106" s="39"/>
      <c r="I106" s="42"/>
      <c r="J106" s="42"/>
      <c r="K106" s="39"/>
      <c r="L106" s="42"/>
      <c r="M106" s="42"/>
      <c r="N106" s="39"/>
      <c r="O106" s="42"/>
      <c r="P106" s="42"/>
      <c r="Q106" s="39"/>
    </row>
    <row r="107" spans="1:17" ht="12.75" customHeight="1" hidden="1">
      <c r="A107" s="36" t="s">
        <v>204</v>
      </c>
      <c r="B107" s="46"/>
      <c r="C107" s="46"/>
      <c r="D107" s="46"/>
      <c r="E107" s="46">
        <f>SUM(B107:D107)</f>
        <v>0</v>
      </c>
      <c r="F107" s="46"/>
      <c r="G107" s="46"/>
      <c r="H107" s="46">
        <f>SUM(E107:G107)</f>
        <v>0</v>
      </c>
      <c r="I107" s="46"/>
      <c r="J107" s="46"/>
      <c r="K107" s="46"/>
      <c r="L107" s="46"/>
      <c r="M107" s="46"/>
      <c r="N107" s="46">
        <f>SUM(K107:M107)</f>
        <v>0</v>
      </c>
      <c r="O107" s="46"/>
      <c r="P107" s="46"/>
      <c r="Q107" s="46">
        <f>SUM(N107:P107)</f>
        <v>0</v>
      </c>
    </row>
    <row r="108" spans="1:17" ht="18.75" customHeight="1">
      <c r="A108" s="2" t="s">
        <v>74</v>
      </c>
      <c r="B108" s="39">
        <f>B109+B119</f>
        <v>133200</v>
      </c>
      <c r="C108" s="39">
        <f>C109+C119</f>
        <v>3468.1</v>
      </c>
      <c r="D108" s="39">
        <f>D109+D119</f>
        <v>0</v>
      </c>
      <c r="E108" s="39">
        <f>B108+C108+D108</f>
        <v>136668.1</v>
      </c>
      <c r="F108" s="39">
        <f>F109+F119</f>
        <v>0</v>
      </c>
      <c r="G108" s="39">
        <f>G109+G119</f>
        <v>0</v>
      </c>
      <c r="H108" s="39">
        <f>E108+F108+G108</f>
        <v>136668.1</v>
      </c>
      <c r="I108" s="39">
        <f>I109+I119</f>
        <v>0</v>
      </c>
      <c r="J108" s="39">
        <f>J109+J119</f>
        <v>0</v>
      </c>
      <c r="K108" s="39">
        <f>H108+I108+J108</f>
        <v>136668.1</v>
      </c>
      <c r="L108" s="39">
        <f>L109+L119</f>
        <v>0</v>
      </c>
      <c r="M108" s="39">
        <f>M109+M119</f>
        <v>0</v>
      </c>
      <c r="N108" s="39">
        <f>K108+L108+M108</f>
        <v>136668.1</v>
      </c>
      <c r="O108" s="39">
        <f>O109+O119</f>
        <v>0</v>
      </c>
      <c r="P108" s="39">
        <f>P109+P119</f>
        <v>0</v>
      </c>
      <c r="Q108" s="39">
        <f>N108+O108+P108</f>
        <v>136668.1</v>
      </c>
    </row>
    <row r="109" spans="1:17" ht="15" customHeight="1">
      <c r="A109" s="6" t="s">
        <v>34</v>
      </c>
      <c r="B109" s="44">
        <f>SUM(B111:B117)</f>
        <v>88200</v>
      </c>
      <c r="C109" s="44">
        <f>SUM(C111:C117)</f>
        <v>271.1</v>
      </c>
      <c r="D109" s="44">
        <f>SUM(D111:D117)</f>
        <v>0</v>
      </c>
      <c r="E109" s="44">
        <f>B109+C109+D109</f>
        <v>88471.1</v>
      </c>
      <c r="F109" s="44">
        <f>SUM(F111:F117)</f>
        <v>0</v>
      </c>
      <c r="G109" s="44">
        <f>SUM(G111:G117)</f>
        <v>0</v>
      </c>
      <c r="H109" s="44">
        <f>E109+F109+G109</f>
        <v>88471.1</v>
      </c>
      <c r="I109" s="44">
        <f>SUM(I111:I117)</f>
        <v>0</v>
      </c>
      <c r="J109" s="44">
        <f>SUM(J111:J117)</f>
        <v>0</v>
      </c>
      <c r="K109" s="44">
        <f>H109+I109+J109</f>
        <v>88471.1</v>
      </c>
      <c r="L109" s="44">
        <f>SUM(L111:L117)</f>
        <v>0</v>
      </c>
      <c r="M109" s="44">
        <f>SUM(M111:M117)</f>
        <v>0</v>
      </c>
      <c r="N109" s="44">
        <f>K109+L109+M109</f>
        <v>88471.1</v>
      </c>
      <c r="O109" s="44">
        <f>SUM(O111:O117)</f>
        <v>0</v>
      </c>
      <c r="P109" s="44">
        <f>SUM(P111:P117)</f>
        <v>0</v>
      </c>
      <c r="Q109" s="44">
        <f>N109+O109+P109</f>
        <v>88471.1</v>
      </c>
    </row>
    <row r="110" spans="1:17" ht="10.5" customHeight="1">
      <c r="A110" s="3" t="s">
        <v>1</v>
      </c>
      <c r="B110" s="42"/>
      <c r="C110" s="42"/>
      <c r="D110" s="42"/>
      <c r="E110" s="39"/>
      <c r="F110" s="42"/>
      <c r="G110" s="42"/>
      <c r="H110" s="39"/>
      <c r="I110" s="42"/>
      <c r="J110" s="42"/>
      <c r="K110" s="39"/>
      <c r="L110" s="42"/>
      <c r="M110" s="42"/>
      <c r="N110" s="39"/>
      <c r="O110" s="42"/>
      <c r="P110" s="42"/>
      <c r="Q110" s="39"/>
    </row>
    <row r="111" spans="1:17" ht="12.75" customHeight="1">
      <c r="A111" s="7" t="s">
        <v>130</v>
      </c>
      <c r="B111" s="47">
        <v>45000</v>
      </c>
      <c r="C111" s="47"/>
      <c r="D111" s="47"/>
      <c r="E111" s="42">
        <f>B111+C111</f>
        <v>45000</v>
      </c>
      <c r="F111" s="47"/>
      <c r="G111" s="47"/>
      <c r="H111" s="40">
        <f>E111+F111+G111</f>
        <v>45000</v>
      </c>
      <c r="I111" s="47"/>
      <c r="J111" s="47"/>
      <c r="K111" s="40">
        <f aca="true" t="shared" si="20" ref="K111:K119">H111+I111+J111</f>
        <v>45000</v>
      </c>
      <c r="L111" s="47"/>
      <c r="M111" s="47"/>
      <c r="N111" s="40">
        <f aca="true" t="shared" si="21" ref="N111:N119">K111+L111+M111</f>
        <v>45000</v>
      </c>
      <c r="O111" s="47"/>
      <c r="P111" s="47"/>
      <c r="Q111" s="40">
        <f aca="true" t="shared" si="22" ref="Q111:Q119">N111+O111+P111</f>
        <v>45000</v>
      </c>
    </row>
    <row r="112" spans="1:17" ht="12.75" customHeight="1">
      <c r="A112" s="4" t="s">
        <v>9</v>
      </c>
      <c r="B112" s="42">
        <v>43200</v>
      </c>
      <c r="C112" s="42"/>
      <c r="D112" s="42"/>
      <c r="E112" s="42">
        <f>SUM(B112:D112)</f>
        <v>43200</v>
      </c>
      <c r="F112" s="42"/>
      <c r="G112" s="42"/>
      <c r="H112" s="40">
        <f>E112+F112+G112</f>
        <v>43200</v>
      </c>
      <c r="I112" s="42"/>
      <c r="J112" s="42"/>
      <c r="K112" s="40">
        <f t="shared" si="20"/>
        <v>43200</v>
      </c>
      <c r="L112" s="42"/>
      <c r="M112" s="42"/>
      <c r="N112" s="40">
        <f t="shared" si="21"/>
        <v>43200</v>
      </c>
      <c r="O112" s="42"/>
      <c r="P112" s="42"/>
      <c r="Q112" s="40">
        <f t="shared" si="22"/>
        <v>43200</v>
      </c>
    </row>
    <row r="113" spans="1:17" ht="12.75" customHeight="1" hidden="1">
      <c r="A113" s="4" t="s">
        <v>131</v>
      </c>
      <c r="B113" s="42"/>
      <c r="C113" s="42"/>
      <c r="D113" s="42"/>
      <c r="E113" s="42">
        <f>SUM(B113:D113)</f>
        <v>0</v>
      </c>
      <c r="F113" s="42"/>
      <c r="G113" s="42"/>
      <c r="H113" s="40">
        <f>E113+F113+G113</f>
        <v>0</v>
      </c>
      <c r="I113" s="42"/>
      <c r="J113" s="42"/>
      <c r="K113" s="40">
        <f t="shared" si="20"/>
        <v>0</v>
      </c>
      <c r="L113" s="42"/>
      <c r="M113" s="42"/>
      <c r="N113" s="40">
        <f t="shared" si="21"/>
        <v>0</v>
      </c>
      <c r="O113" s="42"/>
      <c r="P113" s="42"/>
      <c r="Q113" s="40">
        <f t="shared" si="22"/>
        <v>0</v>
      </c>
    </row>
    <row r="114" spans="1:17" ht="12.75" customHeight="1" hidden="1">
      <c r="A114" s="4" t="s">
        <v>157</v>
      </c>
      <c r="B114" s="42"/>
      <c r="C114" s="42"/>
      <c r="D114" s="42"/>
      <c r="E114" s="42">
        <f>SUM(B114:D114)</f>
        <v>0</v>
      </c>
      <c r="F114" s="42"/>
      <c r="G114" s="42"/>
      <c r="H114" s="40">
        <f>E114+F114+G114</f>
        <v>0</v>
      </c>
      <c r="I114" s="42"/>
      <c r="J114" s="42"/>
      <c r="K114" s="40">
        <f t="shared" si="20"/>
        <v>0</v>
      </c>
      <c r="L114" s="42"/>
      <c r="M114" s="42"/>
      <c r="N114" s="40">
        <f t="shared" si="21"/>
        <v>0</v>
      </c>
      <c r="O114" s="42"/>
      <c r="P114" s="42"/>
      <c r="Q114" s="40">
        <f t="shared" si="22"/>
        <v>0</v>
      </c>
    </row>
    <row r="115" spans="1:17" ht="12.75" customHeight="1" hidden="1">
      <c r="A115" s="4" t="s">
        <v>195</v>
      </c>
      <c r="B115" s="42"/>
      <c r="C115" s="42"/>
      <c r="D115" s="42"/>
      <c r="E115" s="42"/>
      <c r="F115" s="42"/>
      <c r="G115" s="42"/>
      <c r="H115" s="40"/>
      <c r="I115" s="42"/>
      <c r="J115" s="42"/>
      <c r="K115" s="40">
        <f t="shared" si="20"/>
        <v>0</v>
      </c>
      <c r="L115" s="42"/>
      <c r="M115" s="42"/>
      <c r="N115" s="40">
        <f t="shared" si="21"/>
        <v>0</v>
      </c>
      <c r="O115" s="42"/>
      <c r="P115" s="42"/>
      <c r="Q115" s="40">
        <f t="shared" si="22"/>
        <v>0</v>
      </c>
    </row>
    <row r="116" spans="1:17" ht="12.75" customHeight="1" hidden="1">
      <c r="A116" s="4" t="s">
        <v>43</v>
      </c>
      <c r="B116" s="42"/>
      <c r="C116" s="42"/>
      <c r="D116" s="42"/>
      <c r="E116" s="42"/>
      <c r="F116" s="42"/>
      <c r="G116" s="42"/>
      <c r="H116" s="40">
        <f>E116+F116+G116</f>
        <v>0</v>
      </c>
      <c r="I116" s="42"/>
      <c r="J116" s="42"/>
      <c r="K116" s="40">
        <f t="shared" si="20"/>
        <v>0</v>
      </c>
      <c r="L116" s="42"/>
      <c r="M116" s="42"/>
      <c r="N116" s="40">
        <f t="shared" si="21"/>
        <v>0</v>
      </c>
      <c r="O116" s="42"/>
      <c r="P116" s="42"/>
      <c r="Q116" s="40">
        <f t="shared" si="22"/>
        <v>0</v>
      </c>
    </row>
    <row r="117" spans="1:17" ht="12.75" customHeight="1">
      <c r="A117" s="8" t="s">
        <v>53</v>
      </c>
      <c r="B117" s="40"/>
      <c r="C117" s="40">
        <v>271.1</v>
      </c>
      <c r="D117" s="40"/>
      <c r="E117" s="42">
        <f>SUM(B117:D117)</f>
        <v>271.1</v>
      </c>
      <c r="F117" s="40"/>
      <c r="G117" s="40"/>
      <c r="H117" s="40">
        <f>E117+F117+G117</f>
        <v>271.1</v>
      </c>
      <c r="I117" s="40"/>
      <c r="J117" s="40"/>
      <c r="K117" s="40">
        <f t="shared" si="20"/>
        <v>271.1</v>
      </c>
      <c r="L117" s="40"/>
      <c r="M117" s="40"/>
      <c r="N117" s="40">
        <f t="shared" si="21"/>
        <v>271.1</v>
      </c>
      <c r="O117" s="40"/>
      <c r="P117" s="40"/>
      <c r="Q117" s="40">
        <f t="shared" si="22"/>
        <v>271.1</v>
      </c>
    </row>
    <row r="118" spans="1:17" ht="12.75" customHeight="1">
      <c r="A118" s="8" t="s">
        <v>132</v>
      </c>
      <c r="B118" s="40"/>
      <c r="C118" s="40">
        <v>271.1</v>
      </c>
      <c r="D118" s="40"/>
      <c r="E118" s="42">
        <f>SUM(B118:D118)</f>
        <v>271.1</v>
      </c>
      <c r="F118" s="48"/>
      <c r="G118" s="48"/>
      <c r="H118" s="48">
        <f>E118+F118+G118</f>
        <v>271.1</v>
      </c>
      <c r="I118" s="48"/>
      <c r="J118" s="48"/>
      <c r="K118" s="48">
        <f t="shared" si="20"/>
        <v>271.1</v>
      </c>
      <c r="L118" s="48"/>
      <c r="M118" s="48"/>
      <c r="N118" s="48">
        <f t="shared" si="21"/>
        <v>271.1</v>
      </c>
      <c r="O118" s="48"/>
      <c r="P118" s="48"/>
      <c r="Q118" s="48">
        <f t="shared" si="22"/>
        <v>271.1</v>
      </c>
    </row>
    <row r="119" spans="1:17" ht="15" customHeight="1">
      <c r="A119" s="13" t="s">
        <v>35</v>
      </c>
      <c r="B119" s="45">
        <f>SUM(B121:B125)</f>
        <v>45000</v>
      </c>
      <c r="C119" s="45">
        <f>SUM(C121:C125)</f>
        <v>3197</v>
      </c>
      <c r="D119" s="45">
        <f>SUM(D121:D125)</f>
        <v>0</v>
      </c>
      <c r="E119" s="45">
        <f>B119+C119+D119</f>
        <v>48197</v>
      </c>
      <c r="F119" s="45">
        <f>SUM(F121:F125)</f>
        <v>0</v>
      </c>
      <c r="G119" s="45">
        <f>SUM(G121:G125)</f>
        <v>0</v>
      </c>
      <c r="H119" s="45">
        <f>E119+F119+G119</f>
        <v>48197</v>
      </c>
      <c r="I119" s="45">
        <f>SUM(I121:I125)</f>
        <v>0</v>
      </c>
      <c r="J119" s="45">
        <f>SUM(J121:J125)</f>
        <v>0</v>
      </c>
      <c r="K119" s="45">
        <f t="shared" si="20"/>
        <v>48197</v>
      </c>
      <c r="L119" s="45">
        <f>SUM(L121:L125)</f>
        <v>0</v>
      </c>
      <c r="M119" s="45">
        <f>SUM(M121:M125)</f>
        <v>0</v>
      </c>
      <c r="N119" s="45">
        <f t="shared" si="21"/>
        <v>48197</v>
      </c>
      <c r="O119" s="45">
        <f>SUM(O121:O125)</f>
        <v>0</v>
      </c>
      <c r="P119" s="45">
        <f>SUM(P121:P125)</f>
        <v>0</v>
      </c>
      <c r="Q119" s="45">
        <f t="shared" si="22"/>
        <v>48197</v>
      </c>
    </row>
    <row r="120" spans="1:17" ht="10.5" customHeight="1">
      <c r="A120" s="10" t="s">
        <v>1</v>
      </c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</row>
    <row r="121" spans="1:17" ht="12.75" customHeight="1">
      <c r="A121" s="8" t="s">
        <v>239</v>
      </c>
      <c r="B121" s="40"/>
      <c r="C121" s="40">
        <v>3468.1</v>
      </c>
      <c r="D121" s="40"/>
      <c r="E121" s="42">
        <f>SUM(B121:D121)</f>
        <v>3468.1</v>
      </c>
      <c r="F121" s="40"/>
      <c r="G121" s="40"/>
      <c r="H121" s="42">
        <f>SUM(E121:G121)</f>
        <v>3468.1</v>
      </c>
      <c r="I121" s="40"/>
      <c r="J121" s="40"/>
      <c r="K121" s="42">
        <f>SUM(H121:J121)</f>
        <v>3468.1</v>
      </c>
      <c r="L121" s="40"/>
      <c r="M121" s="40"/>
      <c r="N121" s="42">
        <f>SUM(K121:M121)</f>
        <v>3468.1</v>
      </c>
      <c r="O121" s="40"/>
      <c r="P121" s="40"/>
      <c r="Q121" s="42">
        <f>SUM(N121:P121)</f>
        <v>3468.1</v>
      </c>
    </row>
    <row r="122" spans="1:17" ht="12.75" customHeight="1" hidden="1">
      <c r="A122" s="8" t="s">
        <v>139</v>
      </c>
      <c r="B122" s="40"/>
      <c r="C122" s="40"/>
      <c r="D122" s="40"/>
      <c r="E122" s="42"/>
      <c r="F122" s="40"/>
      <c r="G122" s="40"/>
      <c r="H122" s="42">
        <f>SUM(E122:G122)</f>
        <v>0</v>
      </c>
      <c r="I122" s="40"/>
      <c r="J122" s="40"/>
      <c r="K122" s="42">
        <f>SUM(H122:J122)</f>
        <v>0</v>
      </c>
      <c r="L122" s="40"/>
      <c r="M122" s="40"/>
      <c r="N122" s="42">
        <f>SUM(K122:M122)</f>
        <v>0</v>
      </c>
      <c r="O122" s="40"/>
      <c r="P122" s="40"/>
      <c r="Q122" s="42">
        <f>SUM(N122:P122)</f>
        <v>0</v>
      </c>
    </row>
    <row r="123" spans="1:17" ht="12.75" customHeight="1" hidden="1">
      <c r="A123" s="8" t="s">
        <v>40</v>
      </c>
      <c r="B123" s="40"/>
      <c r="C123" s="40"/>
      <c r="D123" s="40"/>
      <c r="E123" s="42"/>
      <c r="F123" s="40"/>
      <c r="G123" s="40"/>
      <c r="H123" s="40">
        <f>E123+F123+G123</f>
        <v>0</v>
      </c>
      <c r="I123" s="40"/>
      <c r="J123" s="40"/>
      <c r="K123" s="40">
        <f>H123+I123+J123</f>
        <v>0</v>
      </c>
      <c r="L123" s="40"/>
      <c r="M123" s="40"/>
      <c r="N123" s="40">
        <f>K123+L123+M123</f>
        <v>0</v>
      </c>
      <c r="O123" s="40"/>
      <c r="P123" s="40"/>
      <c r="Q123" s="40">
        <f>N123+O123+P123</f>
        <v>0</v>
      </c>
    </row>
    <row r="124" spans="1:17" ht="12.75" customHeight="1" hidden="1">
      <c r="A124" s="4" t="s">
        <v>43</v>
      </c>
      <c r="B124" s="40"/>
      <c r="C124" s="40"/>
      <c r="D124" s="40"/>
      <c r="E124" s="42"/>
      <c r="F124" s="40"/>
      <c r="G124" s="40"/>
      <c r="H124" s="40">
        <f>E124+F124+G124</f>
        <v>0</v>
      </c>
      <c r="I124" s="40"/>
      <c r="J124" s="40"/>
      <c r="K124" s="40">
        <f>H124+I124+J124</f>
        <v>0</v>
      </c>
      <c r="L124" s="40"/>
      <c r="M124" s="40"/>
      <c r="N124" s="40">
        <f>K124+L124+M124</f>
        <v>0</v>
      </c>
      <c r="O124" s="40"/>
      <c r="P124" s="40"/>
      <c r="Q124" s="40">
        <f>N124+O124+P124</f>
        <v>0</v>
      </c>
    </row>
    <row r="125" spans="1:17" ht="12.75" customHeight="1">
      <c r="A125" s="8" t="s">
        <v>53</v>
      </c>
      <c r="B125" s="40">
        <v>45000</v>
      </c>
      <c r="C125" s="40">
        <v>-271.1</v>
      </c>
      <c r="D125" s="40"/>
      <c r="E125" s="42">
        <f>SUM(B125:D125)</f>
        <v>44728.9</v>
      </c>
      <c r="F125" s="40"/>
      <c r="G125" s="40"/>
      <c r="H125" s="42">
        <f>SUM(E125:G125)</f>
        <v>44728.9</v>
      </c>
      <c r="I125" s="40"/>
      <c r="J125" s="40"/>
      <c r="K125" s="42">
        <f>SUM(H125:J125)</f>
        <v>44728.9</v>
      </c>
      <c r="L125" s="40"/>
      <c r="M125" s="40"/>
      <c r="N125" s="42">
        <f>SUM(K125:M125)</f>
        <v>44728.9</v>
      </c>
      <c r="O125" s="40"/>
      <c r="P125" s="40"/>
      <c r="Q125" s="42">
        <f>SUM(N125:P125)</f>
        <v>44728.9</v>
      </c>
    </row>
    <row r="126" spans="1:17" ht="12.75" customHeight="1">
      <c r="A126" s="67" t="s">
        <v>133</v>
      </c>
      <c r="B126" s="48"/>
      <c r="C126" s="48">
        <v>18435</v>
      </c>
      <c r="D126" s="48"/>
      <c r="E126" s="46">
        <f>SUM(B126:D126)</f>
        <v>18435</v>
      </c>
      <c r="F126" s="48"/>
      <c r="G126" s="48"/>
      <c r="H126" s="46">
        <f>SUM(E126:G126)</f>
        <v>18435</v>
      </c>
      <c r="I126" s="48"/>
      <c r="J126" s="48"/>
      <c r="K126" s="46">
        <f>SUM(H126:J126)</f>
        <v>18435</v>
      </c>
      <c r="L126" s="48"/>
      <c r="M126" s="48"/>
      <c r="N126" s="46">
        <f>SUM(K126:M126)</f>
        <v>18435</v>
      </c>
      <c r="O126" s="48"/>
      <c r="P126" s="48"/>
      <c r="Q126" s="46">
        <f>SUM(N126:P126)</f>
        <v>18435</v>
      </c>
    </row>
    <row r="127" spans="1:17" ht="18.75" customHeight="1">
      <c r="A127" s="12" t="s">
        <v>158</v>
      </c>
      <c r="B127" s="41">
        <f aca="true" t="shared" si="23" ref="B127:Q127">B128+B134</f>
        <v>3670</v>
      </c>
      <c r="C127" s="41">
        <f t="shared" si="23"/>
        <v>1428</v>
      </c>
      <c r="D127" s="41">
        <f t="shared" si="23"/>
        <v>0</v>
      </c>
      <c r="E127" s="41">
        <f t="shared" si="23"/>
        <v>5098</v>
      </c>
      <c r="F127" s="41">
        <f t="shared" si="23"/>
        <v>0</v>
      </c>
      <c r="G127" s="41">
        <f t="shared" si="23"/>
        <v>0</v>
      </c>
      <c r="H127" s="41">
        <f t="shared" si="23"/>
        <v>5098</v>
      </c>
      <c r="I127" s="41">
        <f t="shared" si="23"/>
        <v>0</v>
      </c>
      <c r="J127" s="41">
        <f t="shared" si="23"/>
        <v>0</v>
      </c>
      <c r="K127" s="41">
        <f t="shared" si="23"/>
        <v>5098</v>
      </c>
      <c r="L127" s="41">
        <f t="shared" si="23"/>
        <v>0</v>
      </c>
      <c r="M127" s="41">
        <f t="shared" si="23"/>
        <v>0</v>
      </c>
      <c r="N127" s="41">
        <f t="shared" si="23"/>
        <v>5098</v>
      </c>
      <c r="O127" s="41">
        <f t="shared" si="23"/>
        <v>0</v>
      </c>
      <c r="P127" s="41">
        <f t="shared" si="23"/>
        <v>0</v>
      </c>
      <c r="Q127" s="41">
        <f t="shared" si="23"/>
        <v>5098</v>
      </c>
    </row>
    <row r="128" spans="1:17" ht="15" customHeight="1">
      <c r="A128" s="6" t="s">
        <v>34</v>
      </c>
      <c r="B128" s="44">
        <f>SUM(B130:B133)</f>
        <v>3670</v>
      </c>
      <c r="C128" s="44">
        <f>SUM(C130:C133)</f>
        <v>1428</v>
      </c>
      <c r="D128" s="44">
        <f>SUM(D130:D133)</f>
        <v>0</v>
      </c>
      <c r="E128" s="44">
        <f>B128+C128+D128</f>
        <v>5098</v>
      </c>
      <c r="F128" s="44">
        <f>SUM(F130:F133)</f>
        <v>0</v>
      </c>
      <c r="G128" s="44">
        <f>SUM(G130:G133)</f>
        <v>0</v>
      </c>
      <c r="H128" s="44">
        <f>E128+F128+G128</f>
        <v>5098</v>
      </c>
      <c r="I128" s="44">
        <f>SUM(I130:I133)</f>
        <v>0</v>
      </c>
      <c r="J128" s="44">
        <f>SUM(J130:J133)</f>
        <v>0</v>
      </c>
      <c r="K128" s="44">
        <f>H128+I128+J128</f>
        <v>5098</v>
      </c>
      <c r="L128" s="44">
        <f>SUM(L130:L133)</f>
        <v>0</v>
      </c>
      <c r="M128" s="44">
        <f>SUM(M130:M133)</f>
        <v>0</v>
      </c>
      <c r="N128" s="44">
        <f>K128+L128+M128</f>
        <v>5098</v>
      </c>
      <c r="O128" s="44">
        <f>SUM(O130:O133)</f>
        <v>0</v>
      </c>
      <c r="P128" s="44">
        <f>SUM(P130:P133)</f>
        <v>0</v>
      </c>
      <c r="Q128" s="44">
        <f>N128+O128+P128</f>
        <v>5098</v>
      </c>
    </row>
    <row r="129" spans="1:17" ht="9.75" customHeight="1">
      <c r="A129" s="3" t="s">
        <v>1</v>
      </c>
      <c r="B129" s="42"/>
      <c r="C129" s="42"/>
      <c r="D129" s="42"/>
      <c r="E129" s="39"/>
      <c r="F129" s="42"/>
      <c r="G129" s="42"/>
      <c r="H129" s="39"/>
      <c r="I129" s="42"/>
      <c r="J129" s="42"/>
      <c r="K129" s="39"/>
      <c r="L129" s="42"/>
      <c r="M129" s="42"/>
      <c r="N129" s="39"/>
      <c r="O129" s="42"/>
      <c r="P129" s="42"/>
      <c r="Q129" s="39"/>
    </row>
    <row r="130" spans="1:17" ht="12.75" customHeight="1">
      <c r="A130" s="4" t="s">
        <v>9</v>
      </c>
      <c r="B130" s="42">
        <v>3670</v>
      </c>
      <c r="C130" s="42">
        <v>-1900</v>
      </c>
      <c r="D130" s="42"/>
      <c r="E130" s="42">
        <f>SUM(B130:D130)</f>
        <v>1770</v>
      </c>
      <c r="F130" s="42"/>
      <c r="G130" s="42"/>
      <c r="H130" s="42">
        <f>SUM(E130:G130)</f>
        <v>1770</v>
      </c>
      <c r="I130" s="42"/>
      <c r="J130" s="42"/>
      <c r="K130" s="42">
        <f>SUM(H130:J130)</f>
        <v>1770</v>
      </c>
      <c r="L130" s="42"/>
      <c r="M130" s="42"/>
      <c r="N130" s="42">
        <f>SUM(K130:M130)</f>
        <v>1770</v>
      </c>
      <c r="O130" s="42"/>
      <c r="P130" s="42"/>
      <c r="Q130" s="42">
        <f>SUM(N130:P130)</f>
        <v>1770</v>
      </c>
    </row>
    <row r="131" spans="1:17" ht="12.75" customHeight="1">
      <c r="A131" s="5" t="s">
        <v>33</v>
      </c>
      <c r="B131" s="42"/>
      <c r="C131" s="42">
        <f>57+1371</f>
        <v>1428</v>
      </c>
      <c r="D131" s="42"/>
      <c r="E131" s="42">
        <f>SUM(B131:D131)</f>
        <v>1428</v>
      </c>
      <c r="F131" s="42"/>
      <c r="G131" s="42"/>
      <c r="H131" s="42">
        <f>SUM(E131:G131)</f>
        <v>1428</v>
      </c>
      <c r="I131" s="42"/>
      <c r="J131" s="42"/>
      <c r="K131" s="42">
        <f>SUM(H131:J131)</f>
        <v>1428</v>
      </c>
      <c r="L131" s="42"/>
      <c r="M131" s="42"/>
      <c r="N131" s="42">
        <f>SUM(K131:M131)</f>
        <v>1428</v>
      </c>
      <c r="O131" s="42"/>
      <c r="P131" s="42"/>
      <c r="Q131" s="42">
        <f>SUM(N131:P131)</f>
        <v>1428</v>
      </c>
    </row>
    <row r="132" spans="1:17" ht="12.75" customHeight="1">
      <c r="A132" s="36" t="s">
        <v>131</v>
      </c>
      <c r="B132" s="46"/>
      <c r="C132" s="46">
        <v>1900</v>
      </c>
      <c r="D132" s="46"/>
      <c r="E132" s="46">
        <f>SUM(B132:D132)</f>
        <v>1900</v>
      </c>
      <c r="F132" s="42"/>
      <c r="G132" s="42"/>
      <c r="H132" s="42">
        <f>SUM(E132:G132)</f>
        <v>1900</v>
      </c>
      <c r="I132" s="42"/>
      <c r="J132" s="42"/>
      <c r="K132" s="42">
        <f>SUM(H132:J132)</f>
        <v>1900</v>
      </c>
      <c r="L132" s="42"/>
      <c r="M132" s="42"/>
      <c r="N132" s="42">
        <f>SUM(K132:M132)</f>
        <v>1900</v>
      </c>
      <c r="O132" s="42"/>
      <c r="P132" s="42"/>
      <c r="Q132" s="42">
        <f>SUM(N132:P132)</f>
        <v>1900</v>
      </c>
    </row>
    <row r="133" spans="1:17" ht="12.75" customHeight="1" hidden="1">
      <c r="A133" s="4" t="s">
        <v>43</v>
      </c>
      <c r="B133" s="42"/>
      <c r="C133" s="42"/>
      <c r="D133" s="42"/>
      <c r="E133" s="42">
        <f>SUM(B133:D133)</f>
        <v>0</v>
      </c>
      <c r="F133" s="42"/>
      <c r="G133" s="42"/>
      <c r="H133" s="42">
        <f>SUM(E133:G133)</f>
        <v>0</v>
      </c>
      <c r="I133" s="42"/>
      <c r="J133" s="42"/>
      <c r="K133" s="42">
        <f>SUM(H133:J133)</f>
        <v>0</v>
      </c>
      <c r="L133" s="42"/>
      <c r="M133" s="42"/>
      <c r="N133" s="42">
        <f>SUM(K133:M133)</f>
        <v>0</v>
      </c>
      <c r="O133" s="42"/>
      <c r="P133" s="42"/>
      <c r="Q133" s="42">
        <f>SUM(N133:P133)</f>
        <v>0</v>
      </c>
    </row>
    <row r="134" spans="1:17" ht="12.75" customHeight="1" hidden="1">
      <c r="A134" s="6" t="s">
        <v>35</v>
      </c>
      <c r="B134" s="44">
        <f>B136</f>
        <v>0</v>
      </c>
      <c r="C134" s="44">
        <f>C136</f>
        <v>0</v>
      </c>
      <c r="D134" s="44">
        <f>D136</f>
        <v>0</v>
      </c>
      <c r="E134" s="44">
        <f>B134+C134+D134</f>
        <v>0</v>
      </c>
      <c r="F134" s="44">
        <f>F136</f>
        <v>0</v>
      </c>
      <c r="G134" s="44">
        <f>G136</f>
        <v>0</v>
      </c>
      <c r="H134" s="44">
        <f>E134+F134+G134</f>
        <v>0</v>
      </c>
      <c r="I134" s="44">
        <f>I136</f>
        <v>0</v>
      </c>
      <c r="J134" s="44">
        <f>J136</f>
        <v>0</v>
      </c>
      <c r="K134" s="44">
        <f>H134+I134+J134</f>
        <v>0</v>
      </c>
      <c r="L134" s="44">
        <f>L136</f>
        <v>0</v>
      </c>
      <c r="M134" s="44">
        <f>M136</f>
        <v>0</v>
      </c>
      <c r="N134" s="44">
        <f>K134+L134+M134</f>
        <v>0</v>
      </c>
      <c r="O134" s="44">
        <f>O136</f>
        <v>0</v>
      </c>
      <c r="P134" s="44">
        <f>P136</f>
        <v>0</v>
      </c>
      <c r="Q134" s="44">
        <f>N134+O134+P134</f>
        <v>0</v>
      </c>
    </row>
    <row r="135" spans="1:17" ht="12.75" customHeight="1" hidden="1">
      <c r="A135" s="3" t="s">
        <v>1</v>
      </c>
      <c r="B135" s="42"/>
      <c r="C135" s="42"/>
      <c r="D135" s="42"/>
      <c r="E135" s="39"/>
      <c r="F135" s="42"/>
      <c r="G135" s="42"/>
      <c r="H135" s="39"/>
      <c r="I135" s="42"/>
      <c r="J135" s="42"/>
      <c r="K135" s="39"/>
      <c r="L135" s="42"/>
      <c r="M135" s="42"/>
      <c r="N135" s="39"/>
      <c r="O135" s="42"/>
      <c r="P135" s="42"/>
      <c r="Q135" s="39"/>
    </row>
    <row r="136" spans="1:17" ht="12.75" customHeight="1" hidden="1">
      <c r="A136" s="36" t="s">
        <v>43</v>
      </c>
      <c r="B136" s="46"/>
      <c r="C136" s="46"/>
      <c r="D136" s="46"/>
      <c r="E136" s="46">
        <f>SUM(B136:D136)</f>
        <v>0</v>
      </c>
      <c r="F136" s="46"/>
      <c r="G136" s="46"/>
      <c r="H136" s="46">
        <f>SUM(E136:G136)</f>
        <v>0</v>
      </c>
      <c r="I136" s="46"/>
      <c r="J136" s="46"/>
      <c r="K136" s="46">
        <f>SUM(H136:J136)</f>
        <v>0</v>
      </c>
      <c r="L136" s="46"/>
      <c r="M136" s="46"/>
      <c r="N136" s="46">
        <f>SUM(K136:M136)</f>
        <v>0</v>
      </c>
      <c r="O136" s="46"/>
      <c r="P136" s="46"/>
      <c r="Q136" s="46">
        <f>SUM(N136:P136)</f>
        <v>0</v>
      </c>
    </row>
    <row r="137" spans="1:17" ht="18.75" customHeight="1">
      <c r="A137" s="2" t="s">
        <v>16</v>
      </c>
      <c r="B137" s="39">
        <f>B138+B147</f>
        <v>939417</v>
      </c>
      <c r="C137" s="39">
        <f>C138+C147</f>
        <v>23853.899999999998</v>
      </c>
      <c r="D137" s="39">
        <f>D138+D147</f>
        <v>0</v>
      </c>
      <c r="E137" s="39">
        <f>B137+C137+D137</f>
        <v>963270.9</v>
      </c>
      <c r="F137" s="39">
        <f>F138+F147</f>
        <v>0</v>
      </c>
      <c r="G137" s="39">
        <f>G138+G147</f>
        <v>0</v>
      </c>
      <c r="H137" s="39">
        <f>E137+F137+G137</f>
        <v>963270.9</v>
      </c>
      <c r="I137" s="39">
        <f>I138+I147</f>
        <v>0</v>
      </c>
      <c r="J137" s="39">
        <f>J138+J147</f>
        <v>0</v>
      </c>
      <c r="K137" s="39">
        <f>H137+I137+J137</f>
        <v>963270.9</v>
      </c>
      <c r="L137" s="39">
        <f>L138+L147</f>
        <v>0</v>
      </c>
      <c r="M137" s="39">
        <f>M138+M147</f>
        <v>0</v>
      </c>
      <c r="N137" s="39">
        <f>K137+L137+M137</f>
        <v>963270.9</v>
      </c>
      <c r="O137" s="39">
        <f>O138+O147</f>
        <v>0</v>
      </c>
      <c r="P137" s="39">
        <f>P138+P147</f>
        <v>0</v>
      </c>
      <c r="Q137" s="39">
        <f>N137+O137+P137</f>
        <v>963270.9</v>
      </c>
    </row>
    <row r="138" spans="1:17" ht="12.75" customHeight="1">
      <c r="A138" s="6" t="s">
        <v>34</v>
      </c>
      <c r="B138" s="44">
        <f>SUM(B141:B146)</f>
        <v>939417</v>
      </c>
      <c r="C138" s="44">
        <f>SUM(C141:C146)</f>
        <v>0</v>
      </c>
      <c r="D138" s="44">
        <f>SUM(D141:D146)</f>
        <v>0</v>
      </c>
      <c r="E138" s="44">
        <f>B138+C138+D138</f>
        <v>939417</v>
      </c>
      <c r="F138" s="44">
        <f>SUM(F141:F146)</f>
        <v>0</v>
      </c>
      <c r="G138" s="44">
        <f>SUM(G141:G146)</f>
        <v>0</v>
      </c>
      <c r="H138" s="44">
        <f>E138+F138+G138</f>
        <v>939417</v>
      </c>
      <c r="I138" s="44">
        <f>SUM(I141:I146)</f>
        <v>0</v>
      </c>
      <c r="J138" s="44">
        <f>SUM(J141:J146)</f>
        <v>0</v>
      </c>
      <c r="K138" s="44">
        <f>H138+I138+J138</f>
        <v>939417</v>
      </c>
      <c r="L138" s="44">
        <f>SUM(L141:L146)</f>
        <v>0</v>
      </c>
      <c r="M138" s="44">
        <f>SUM(M141:M146)</f>
        <v>0</v>
      </c>
      <c r="N138" s="44">
        <f>K138+L138+M138</f>
        <v>939417</v>
      </c>
      <c r="O138" s="44">
        <f>SUM(O141:O146)</f>
        <v>0</v>
      </c>
      <c r="P138" s="44">
        <f>SUM(P141:P146)</f>
        <v>0</v>
      </c>
      <c r="Q138" s="44">
        <f>N138+O138+P138</f>
        <v>939417</v>
      </c>
    </row>
    <row r="139" spans="1:17" ht="10.5" customHeight="1">
      <c r="A139" s="3" t="s">
        <v>1</v>
      </c>
      <c r="B139" s="42"/>
      <c r="C139" s="42"/>
      <c r="D139" s="42"/>
      <c r="E139" s="39"/>
      <c r="F139" s="42"/>
      <c r="G139" s="42"/>
      <c r="H139" s="39"/>
      <c r="I139" s="42"/>
      <c r="J139" s="42"/>
      <c r="K139" s="39"/>
      <c r="L139" s="42"/>
      <c r="M139" s="42"/>
      <c r="N139" s="39"/>
      <c r="O139" s="42"/>
      <c r="P139" s="42"/>
      <c r="Q139" s="39"/>
    </row>
    <row r="140" spans="1:17" ht="12.75" customHeight="1">
      <c r="A140" s="5" t="s">
        <v>36</v>
      </c>
      <c r="B140" s="42"/>
      <c r="C140" s="42"/>
      <c r="D140" s="42"/>
      <c r="E140" s="39"/>
      <c r="F140" s="42"/>
      <c r="G140" s="42"/>
      <c r="H140" s="39"/>
      <c r="I140" s="42"/>
      <c r="J140" s="42"/>
      <c r="K140" s="39"/>
      <c r="L140" s="42"/>
      <c r="M140" s="42"/>
      <c r="N140" s="39"/>
      <c r="O140" s="42"/>
      <c r="P140" s="42"/>
      <c r="Q140" s="39"/>
    </row>
    <row r="141" spans="1:17" ht="12.75" customHeight="1">
      <c r="A141" s="5" t="s">
        <v>37</v>
      </c>
      <c r="B141" s="42">
        <v>202696</v>
      </c>
      <c r="C141" s="42"/>
      <c r="D141" s="42"/>
      <c r="E141" s="42">
        <f aca="true" t="shared" si="24" ref="E141:E147">B141+C141+D141</f>
        <v>202696</v>
      </c>
      <c r="F141" s="42"/>
      <c r="G141" s="42"/>
      <c r="H141" s="42">
        <f aca="true" t="shared" si="25" ref="H141:H147">E141+F141+G141</f>
        <v>202696</v>
      </c>
      <c r="I141" s="42"/>
      <c r="J141" s="42"/>
      <c r="K141" s="42">
        <f aca="true" t="shared" si="26" ref="K141:K147">H141+I141+J141</f>
        <v>202696</v>
      </c>
      <c r="L141" s="42"/>
      <c r="M141" s="42"/>
      <c r="N141" s="42">
        <f aca="true" t="shared" si="27" ref="N141:N147">K141+L141+M141</f>
        <v>202696</v>
      </c>
      <c r="O141" s="42"/>
      <c r="P141" s="42"/>
      <c r="Q141" s="42">
        <f aca="true" t="shared" si="28" ref="Q141:Q147">N141+O141+P141</f>
        <v>202696</v>
      </c>
    </row>
    <row r="142" spans="1:17" ht="12.75" customHeight="1">
      <c r="A142" s="4" t="s">
        <v>38</v>
      </c>
      <c r="B142" s="42">
        <v>297535</v>
      </c>
      <c r="C142" s="42"/>
      <c r="D142" s="42"/>
      <c r="E142" s="42">
        <f t="shared" si="24"/>
        <v>297535</v>
      </c>
      <c r="F142" s="42"/>
      <c r="G142" s="42"/>
      <c r="H142" s="42">
        <f t="shared" si="25"/>
        <v>297535</v>
      </c>
      <c r="I142" s="42"/>
      <c r="J142" s="42"/>
      <c r="K142" s="42">
        <f t="shared" si="26"/>
        <v>297535</v>
      </c>
      <c r="L142" s="42"/>
      <c r="M142" s="42"/>
      <c r="N142" s="42">
        <f t="shared" si="27"/>
        <v>297535</v>
      </c>
      <c r="O142" s="42"/>
      <c r="P142" s="42"/>
      <c r="Q142" s="42">
        <f t="shared" si="28"/>
        <v>297535</v>
      </c>
    </row>
    <row r="143" spans="1:17" ht="12.75" customHeight="1">
      <c r="A143" s="7" t="s">
        <v>18</v>
      </c>
      <c r="B143" s="47">
        <v>10000</v>
      </c>
      <c r="C143" s="47"/>
      <c r="D143" s="47"/>
      <c r="E143" s="42">
        <f t="shared" si="24"/>
        <v>10000</v>
      </c>
      <c r="F143" s="47"/>
      <c r="G143" s="47"/>
      <c r="H143" s="42">
        <f t="shared" si="25"/>
        <v>10000</v>
      </c>
      <c r="I143" s="47"/>
      <c r="J143" s="47"/>
      <c r="K143" s="42">
        <f t="shared" si="26"/>
        <v>10000</v>
      </c>
      <c r="L143" s="47"/>
      <c r="M143" s="47"/>
      <c r="N143" s="42">
        <f t="shared" si="27"/>
        <v>10000</v>
      </c>
      <c r="O143" s="47"/>
      <c r="P143" s="47"/>
      <c r="Q143" s="42">
        <f t="shared" si="28"/>
        <v>10000</v>
      </c>
    </row>
    <row r="144" spans="1:17" ht="12.75" customHeight="1">
      <c r="A144" s="4" t="s">
        <v>134</v>
      </c>
      <c r="B144" s="42">
        <v>0</v>
      </c>
      <c r="C144" s="42">
        <v>2400</v>
      </c>
      <c r="D144" s="42"/>
      <c r="E144" s="42">
        <f t="shared" si="24"/>
        <v>2400</v>
      </c>
      <c r="F144" s="42"/>
      <c r="G144" s="42"/>
      <c r="H144" s="42">
        <f t="shared" si="25"/>
        <v>2400</v>
      </c>
      <c r="I144" s="42"/>
      <c r="J144" s="42"/>
      <c r="K144" s="42">
        <f t="shared" si="26"/>
        <v>2400</v>
      </c>
      <c r="L144" s="42"/>
      <c r="M144" s="42"/>
      <c r="N144" s="42">
        <f t="shared" si="27"/>
        <v>2400</v>
      </c>
      <c r="O144" s="42"/>
      <c r="P144" s="42"/>
      <c r="Q144" s="42">
        <f t="shared" si="28"/>
        <v>2400</v>
      </c>
    </row>
    <row r="145" spans="1:17" ht="12.75" customHeight="1">
      <c r="A145" s="4" t="s">
        <v>112</v>
      </c>
      <c r="B145" s="42">
        <v>67796</v>
      </c>
      <c r="C145" s="42"/>
      <c r="D145" s="42"/>
      <c r="E145" s="42">
        <f t="shared" si="24"/>
        <v>67796</v>
      </c>
      <c r="F145" s="42"/>
      <c r="G145" s="42"/>
      <c r="H145" s="42">
        <f t="shared" si="25"/>
        <v>67796</v>
      </c>
      <c r="I145" s="42"/>
      <c r="J145" s="42"/>
      <c r="K145" s="42">
        <f t="shared" si="26"/>
        <v>67796</v>
      </c>
      <c r="L145" s="42"/>
      <c r="M145" s="42"/>
      <c r="N145" s="42">
        <f t="shared" si="27"/>
        <v>67796</v>
      </c>
      <c r="O145" s="42"/>
      <c r="P145" s="42"/>
      <c r="Q145" s="42">
        <f t="shared" si="28"/>
        <v>67796</v>
      </c>
    </row>
    <row r="146" spans="1:17" ht="12.75" customHeight="1">
      <c r="A146" s="4" t="s">
        <v>9</v>
      </c>
      <c r="B146" s="42">
        <v>361390</v>
      </c>
      <c r="C146" s="42">
        <v>-2400</v>
      </c>
      <c r="D146" s="42"/>
      <c r="E146" s="42">
        <f t="shared" si="24"/>
        <v>358990</v>
      </c>
      <c r="F146" s="42"/>
      <c r="G146" s="42"/>
      <c r="H146" s="42">
        <f t="shared" si="25"/>
        <v>358990</v>
      </c>
      <c r="I146" s="42"/>
      <c r="J146" s="42"/>
      <c r="K146" s="42">
        <f t="shared" si="26"/>
        <v>358990</v>
      </c>
      <c r="L146" s="42"/>
      <c r="M146" s="42"/>
      <c r="N146" s="42">
        <f t="shared" si="27"/>
        <v>358990</v>
      </c>
      <c r="O146" s="42"/>
      <c r="P146" s="42"/>
      <c r="Q146" s="42">
        <f t="shared" si="28"/>
        <v>358990</v>
      </c>
    </row>
    <row r="147" spans="1:17" ht="13.5" customHeight="1">
      <c r="A147" s="13" t="s">
        <v>35</v>
      </c>
      <c r="B147" s="45">
        <f>SUM(B149:B157)</f>
        <v>0</v>
      </c>
      <c r="C147" s="45">
        <f>SUM(C149:C157)</f>
        <v>23853.899999999998</v>
      </c>
      <c r="D147" s="45">
        <f>SUM(D149:D157)</f>
        <v>0</v>
      </c>
      <c r="E147" s="45">
        <f t="shared" si="24"/>
        <v>23853.899999999998</v>
      </c>
      <c r="F147" s="45">
        <f>SUM(F149:F157)</f>
        <v>0</v>
      </c>
      <c r="G147" s="45">
        <f>SUM(G149:G157)</f>
        <v>0</v>
      </c>
      <c r="H147" s="45">
        <f t="shared" si="25"/>
        <v>23853.899999999998</v>
      </c>
      <c r="I147" s="45">
        <f>SUM(I149:I157)</f>
        <v>0</v>
      </c>
      <c r="J147" s="45">
        <f>SUM(J149:J157)</f>
        <v>0</v>
      </c>
      <c r="K147" s="45">
        <f t="shared" si="26"/>
        <v>23853.899999999998</v>
      </c>
      <c r="L147" s="45">
        <f>SUM(L149:L157)</f>
        <v>0</v>
      </c>
      <c r="M147" s="45">
        <f>SUM(M149:M157)</f>
        <v>0</v>
      </c>
      <c r="N147" s="45">
        <f t="shared" si="27"/>
        <v>23853.899999999998</v>
      </c>
      <c r="O147" s="45">
        <f>SUM(O149:O157)</f>
        <v>0</v>
      </c>
      <c r="P147" s="45">
        <f>SUM(P149:P157)</f>
        <v>0</v>
      </c>
      <c r="Q147" s="45">
        <f t="shared" si="28"/>
        <v>23853.899999999998</v>
      </c>
    </row>
    <row r="148" spans="1:17" ht="10.5" customHeight="1">
      <c r="A148" s="10" t="s">
        <v>1</v>
      </c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</row>
    <row r="149" spans="1:17" ht="12.75" customHeight="1" hidden="1">
      <c r="A149" s="4" t="s">
        <v>135</v>
      </c>
      <c r="B149" s="42"/>
      <c r="C149" s="42"/>
      <c r="D149" s="42"/>
      <c r="E149" s="42">
        <f aca="true" t="shared" si="29" ref="E149:E157">B149+C149+D149</f>
        <v>0</v>
      </c>
      <c r="F149" s="42"/>
      <c r="G149" s="42"/>
      <c r="H149" s="42">
        <f>E149+F149+G149</f>
        <v>0</v>
      </c>
      <c r="I149" s="42"/>
      <c r="J149" s="42"/>
      <c r="K149" s="42">
        <f>H149+I149+J149</f>
        <v>0</v>
      </c>
      <c r="L149" s="42"/>
      <c r="M149" s="42"/>
      <c r="N149" s="42">
        <f>K149+L149+M149</f>
        <v>0</v>
      </c>
      <c r="O149" s="42"/>
      <c r="P149" s="42"/>
      <c r="Q149" s="42">
        <f aca="true" t="shared" si="30" ref="Q149:Q157">N149+O149+P149</f>
        <v>0</v>
      </c>
    </row>
    <row r="150" spans="1:17" ht="12.75" customHeight="1" hidden="1">
      <c r="A150" s="8" t="s">
        <v>40</v>
      </c>
      <c r="B150" s="40"/>
      <c r="C150" s="40"/>
      <c r="D150" s="40"/>
      <c r="E150" s="42">
        <f t="shared" si="29"/>
        <v>0</v>
      </c>
      <c r="F150" s="40"/>
      <c r="G150" s="40"/>
      <c r="H150" s="42">
        <f>E150+F150+G150</f>
        <v>0</v>
      </c>
      <c r="I150" s="40"/>
      <c r="J150" s="40"/>
      <c r="K150" s="42">
        <f>H150+I150+J150</f>
        <v>0</v>
      </c>
      <c r="L150" s="40"/>
      <c r="M150" s="40"/>
      <c r="N150" s="42">
        <f>K150+L150+M150</f>
        <v>0</v>
      </c>
      <c r="O150" s="40"/>
      <c r="P150" s="40"/>
      <c r="Q150" s="42">
        <f t="shared" si="30"/>
        <v>0</v>
      </c>
    </row>
    <row r="151" spans="1:17" ht="12.75" customHeight="1" hidden="1">
      <c r="A151" s="8" t="s">
        <v>186</v>
      </c>
      <c r="B151" s="40"/>
      <c r="C151" s="40"/>
      <c r="D151" s="40"/>
      <c r="E151" s="42">
        <f t="shared" si="29"/>
        <v>0</v>
      </c>
      <c r="F151" s="40"/>
      <c r="G151" s="40"/>
      <c r="H151" s="42">
        <f>E151+F151+G151</f>
        <v>0</v>
      </c>
      <c r="I151" s="40"/>
      <c r="J151" s="40"/>
      <c r="K151" s="42">
        <f>H151+I151+J151</f>
        <v>0</v>
      </c>
      <c r="L151" s="40"/>
      <c r="M151" s="40"/>
      <c r="N151" s="42">
        <f>K151+L151+M151</f>
        <v>0</v>
      </c>
      <c r="O151" s="40"/>
      <c r="P151" s="40"/>
      <c r="Q151" s="42">
        <f t="shared" si="30"/>
        <v>0</v>
      </c>
    </row>
    <row r="152" spans="1:17" ht="12.75" customHeight="1">
      <c r="A152" s="8" t="s">
        <v>219</v>
      </c>
      <c r="B152" s="40"/>
      <c r="C152" s="40">
        <f>18264.6+2756</f>
        <v>21020.6</v>
      </c>
      <c r="D152" s="40"/>
      <c r="E152" s="42">
        <f t="shared" si="29"/>
        <v>21020.6</v>
      </c>
      <c r="F152" s="40"/>
      <c r="G152" s="40"/>
      <c r="H152" s="42"/>
      <c r="I152" s="40"/>
      <c r="J152" s="40"/>
      <c r="K152" s="42"/>
      <c r="L152" s="40"/>
      <c r="M152" s="40"/>
      <c r="N152" s="42"/>
      <c r="O152" s="40"/>
      <c r="P152" s="40"/>
      <c r="Q152" s="42">
        <f t="shared" si="30"/>
        <v>0</v>
      </c>
    </row>
    <row r="153" spans="1:17" ht="12.75" customHeight="1">
      <c r="A153" s="67" t="s">
        <v>241</v>
      </c>
      <c r="B153" s="48"/>
      <c r="C153" s="48">
        <v>2833.3</v>
      </c>
      <c r="D153" s="48"/>
      <c r="E153" s="46">
        <f t="shared" si="29"/>
        <v>2833.3</v>
      </c>
      <c r="F153" s="40"/>
      <c r="G153" s="40"/>
      <c r="H153" s="42"/>
      <c r="I153" s="40"/>
      <c r="J153" s="40"/>
      <c r="K153" s="42"/>
      <c r="L153" s="40"/>
      <c r="M153" s="40"/>
      <c r="N153" s="42"/>
      <c r="O153" s="40"/>
      <c r="P153" s="40"/>
      <c r="Q153" s="42"/>
    </row>
    <row r="154" spans="1:17" ht="12.75" customHeight="1" hidden="1">
      <c r="A154" s="8" t="s">
        <v>220</v>
      </c>
      <c r="B154" s="40"/>
      <c r="C154" s="40"/>
      <c r="D154" s="40"/>
      <c r="E154" s="42">
        <f t="shared" si="29"/>
        <v>0</v>
      </c>
      <c r="F154" s="40"/>
      <c r="G154" s="40"/>
      <c r="H154" s="42"/>
      <c r="I154" s="40"/>
      <c r="J154" s="40"/>
      <c r="K154" s="42"/>
      <c r="L154" s="40"/>
      <c r="M154" s="40"/>
      <c r="N154" s="42"/>
      <c r="O154" s="40"/>
      <c r="P154" s="40"/>
      <c r="Q154" s="42">
        <f t="shared" si="30"/>
        <v>0</v>
      </c>
    </row>
    <row r="155" spans="1:17" ht="12.75" customHeight="1" hidden="1">
      <c r="A155" s="37" t="s">
        <v>159</v>
      </c>
      <c r="B155" s="48"/>
      <c r="C155" s="48"/>
      <c r="D155" s="48"/>
      <c r="E155" s="46">
        <f t="shared" si="29"/>
        <v>0</v>
      </c>
      <c r="F155" s="48"/>
      <c r="G155" s="48"/>
      <c r="H155" s="46">
        <f>E155+F155+G155</f>
        <v>0</v>
      </c>
      <c r="I155" s="48"/>
      <c r="J155" s="48"/>
      <c r="K155" s="46">
        <f>H155+I155+J155</f>
        <v>0</v>
      </c>
      <c r="L155" s="48"/>
      <c r="M155" s="48"/>
      <c r="N155" s="46">
        <f>K155+L155+M155</f>
        <v>0</v>
      </c>
      <c r="O155" s="48"/>
      <c r="P155" s="48"/>
      <c r="Q155" s="46">
        <f t="shared" si="30"/>
        <v>0</v>
      </c>
    </row>
    <row r="156" spans="1:17" ht="12.75" customHeight="1" hidden="1">
      <c r="A156" s="8" t="s">
        <v>108</v>
      </c>
      <c r="B156" s="40"/>
      <c r="C156" s="40"/>
      <c r="D156" s="40"/>
      <c r="E156" s="42">
        <f t="shared" si="29"/>
        <v>0</v>
      </c>
      <c r="F156" s="40"/>
      <c r="G156" s="40"/>
      <c r="H156" s="42">
        <f>E156+F156+G156</f>
        <v>0</v>
      </c>
      <c r="I156" s="40"/>
      <c r="J156" s="40"/>
      <c r="K156" s="42">
        <f>H156+I156+J156</f>
        <v>0</v>
      </c>
      <c r="L156" s="40"/>
      <c r="M156" s="40"/>
      <c r="N156" s="42">
        <f>K156+L156+M156</f>
        <v>0</v>
      </c>
      <c r="O156" s="40"/>
      <c r="P156" s="40"/>
      <c r="Q156" s="42">
        <f t="shared" si="30"/>
        <v>0</v>
      </c>
    </row>
    <row r="157" spans="1:17" ht="12.75" customHeight="1" hidden="1">
      <c r="A157" s="8" t="s">
        <v>54</v>
      </c>
      <c r="B157" s="40"/>
      <c r="C157" s="40"/>
      <c r="D157" s="40"/>
      <c r="E157" s="42">
        <f t="shared" si="29"/>
        <v>0</v>
      </c>
      <c r="F157" s="40"/>
      <c r="G157" s="40"/>
      <c r="H157" s="42">
        <f>E157+F157+G157</f>
        <v>0</v>
      </c>
      <c r="I157" s="40"/>
      <c r="J157" s="40"/>
      <c r="K157" s="42">
        <f>H157+I157+J157</f>
        <v>0</v>
      </c>
      <c r="L157" s="40"/>
      <c r="M157" s="40"/>
      <c r="N157" s="42">
        <f>K157+L157+M157</f>
        <v>0</v>
      </c>
      <c r="O157" s="40"/>
      <c r="P157" s="40"/>
      <c r="Q157" s="42">
        <f t="shared" si="30"/>
        <v>0</v>
      </c>
    </row>
    <row r="158" spans="1:17" ht="12.75" customHeight="1" hidden="1">
      <c r="A158" s="8" t="s">
        <v>78</v>
      </c>
      <c r="B158" s="40"/>
      <c r="C158" s="40"/>
      <c r="D158" s="40"/>
      <c r="E158" s="42">
        <f>B158+C158</f>
        <v>0</v>
      </c>
      <c r="F158" s="40"/>
      <c r="G158" s="40"/>
      <c r="H158" s="42">
        <f>E158+F158</f>
        <v>0</v>
      </c>
      <c r="I158" s="40"/>
      <c r="J158" s="40"/>
      <c r="K158" s="42">
        <f>H158+I158</f>
        <v>0</v>
      </c>
      <c r="L158" s="40"/>
      <c r="M158" s="40"/>
      <c r="N158" s="42">
        <f>K158+L158</f>
        <v>0</v>
      </c>
      <c r="O158" s="40"/>
      <c r="P158" s="40"/>
      <c r="Q158" s="42">
        <f>N158+O158</f>
        <v>0</v>
      </c>
    </row>
    <row r="159" spans="1:17" ht="18.75" customHeight="1">
      <c r="A159" s="2" t="s">
        <v>88</v>
      </c>
      <c r="B159" s="39">
        <f aca="true" t="shared" si="31" ref="B159:Q159">B160</f>
        <v>7000</v>
      </c>
      <c r="C159" s="39">
        <f t="shared" si="31"/>
        <v>0</v>
      </c>
      <c r="D159" s="39">
        <f t="shared" si="31"/>
        <v>0</v>
      </c>
      <c r="E159" s="39">
        <f t="shared" si="31"/>
        <v>7000</v>
      </c>
      <c r="F159" s="39">
        <f t="shared" si="31"/>
        <v>0</v>
      </c>
      <c r="G159" s="39">
        <f t="shared" si="31"/>
        <v>0</v>
      </c>
      <c r="H159" s="39">
        <f t="shared" si="31"/>
        <v>7000</v>
      </c>
      <c r="I159" s="39">
        <f t="shared" si="31"/>
        <v>0</v>
      </c>
      <c r="J159" s="39">
        <f t="shared" si="31"/>
        <v>0</v>
      </c>
      <c r="K159" s="39">
        <f t="shared" si="31"/>
        <v>7000</v>
      </c>
      <c r="L159" s="39">
        <f t="shared" si="31"/>
        <v>0</v>
      </c>
      <c r="M159" s="39">
        <f t="shared" si="31"/>
        <v>0</v>
      </c>
      <c r="N159" s="39">
        <f t="shared" si="31"/>
        <v>7000</v>
      </c>
      <c r="O159" s="39">
        <f t="shared" si="31"/>
        <v>0</v>
      </c>
      <c r="P159" s="39">
        <f t="shared" si="31"/>
        <v>0</v>
      </c>
      <c r="Q159" s="39">
        <f t="shared" si="31"/>
        <v>7000</v>
      </c>
    </row>
    <row r="160" spans="1:17" ht="15" customHeight="1">
      <c r="A160" s="6" t="s">
        <v>34</v>
      </c>
      <c r="B160" s="44">
        <f>SUM(B162:B163)</f>
        <v>7000</v>
      </c>
      <c r="C160" s="44">
        <f>SUM(C162:C162)</f>
        <v>0</v>
      </c>
      <c r="D160" s="44">
        <f>SUM(D162:D162)</f>
        <v>0</v>
      </c>
      <c r="E160" s="44">
        <f>B160+C160</f>
        <v>7000</v>
      </c>
      <c r="F160" s="44">
        <f>SUM(F162:F163)</f>
        <v>0</v>
      </c>
      <c r="G160" s="44">
        <f>SUM(G162:G163)</f>
        <v>0</v>
      </c>
      <c r="H160" s="44">
        <f>E160+F160+G160</f>
        <v>7000</v>
      </c>
      <c r="I160" s="44">
        <f>SUM(I162:I163)</f>
        <v>0</v>
      </c>
      <c r="J160" s="44">
        <f>SUM(J162:J163)</f>
        <v>0</v>
      </c>
      <c r="K160" s="44">
        <f>H160+I160+J160</f>
        <v>7000</v>
      </c>
      <c r="L160" s="44">
        <f>SUM(L162:L163)</f>
        <v>0</v>
      </c>
      <c r="M160" s="44">
        <f>SUM(M162:M163)</f>
        <v>0</v>
      </c>
      <c r="N160" s="44">
        <f>K160+L160+M160</f>
        <v>7000</v>
      </c>
      <c r="O160" s="44">
        <f>SUM(O162:O163)</f>
        <v>0</v>
      </c>
      <c r="P160" s="44">
        <f>SUM(P162:P163)</f>
        <v>0</v>
      </c>
      <c r="Q160" s="44">
        <f>N160+O160+P160</f>
        <v>7000</v>
      </c>
    </row>
    <row r="161" spans="1:17" ht="10.5" customHeight="1">
      <c r="A161" s="3" t="s">
        <v>1</v>
      </c>
      <c r="B161" s="42"/>
      <c r="C161" s="42"/>
      <c r="D161" s="42"/>
      <c r="E161" s="39"/>
      <c r="F161" s="42"/>
      <c r="G161" s="42"/>
      <c r="H161" s="39"/>
      <c r="I161" s="42"/>
      <c r="J161" s="42"/>
      <c r="K161" s="39"/>
      <c r="L161" s="42"/>
      <c r="M161" s="42"/>
      <c r="N161" s="39"/>
      <c r="O161" s="42"/>
      <c r="P161" s="42"/>
      <c r="Q161" s="39"/>
    </row>
    <row r="162" spans="1:17" ht="12.75" customHeight="1">
      <c r="A162" s="67" t="s">
        <v>9</v>
      </c>
      <c r="B162" s="48">
        <v>7000</v>
      </c>
      <c r="C162" s="48"/>
      <c r="D162" s="48"/>
      <c r="E162" s="48">
        <f>B162+C162+D162</f>
        <v>7000</v>
      </c>
      <c r="F162" s="40"/>
      <c r="G162" s="40"/>
      <c r="H162" s="40">
        <f>E162+F162+G162</f>
        <v>7000</v>
      </c>
      <c r="I162" s="40"/>
      <c r="J162" s="40"/>
      <c r="K162" s="40">
        <f>H162+I162+J162</f>
        <v>7000</v>
      </c>
      <c r="L162" s="40"/>
      <c r="M162" s="40"/>
      <c r="N162" s="40">
        <f>K162+L162+M162</f>
        <v>7000</v>
      </c>
      <c r="O162" s="40"/>
      <c r="P162" s="40"/>
      <c r="Q162" s="40">
        <f>N162+O162+P162</f>
        <v>7000</v>
      </c>
    </row>
    <row r="163" spans="1:17" ht="12.75" customHeight="1" hidden="1">
      <c r="A163" s="37" t="s">
        <v>43</v>
      </c>
      <c r="B163" s="48"/>
      <c r="C163" s="48"/>
      <c r="D163" s="48"/>
      <c r="E163" s="46"/>
      <c r="F163" s="48"/>
      <c r="G163" s="48"/>
      <c r="H163" s="46">
        <f>E163+F163+G163</f>
        <v>0</v>
      </c>
      <c r="I163" s="48"/>
      <c r="J163" s="48"/>
      <c r="K163" s="46">
        <f>H163+I163+J163</f>
        <v>0</v>
      </c>
      <c r="L163" s="48"/>
      <c r="M163" s="48"/>
      <c r="N163" s="46">
        <f>K163+L163+M163</f>
        <v>0</v>
      </c>
      <c r="O163" s="48"/>
      <c r="P163" s="48"/>
      <c r="Q163" s="46">
        <f>N163+O163+P163</f>
        <v>0</v>
      </c>
    </row>
    <row r="164" spans="1:17" ht="16.5" customHeight="1">
      <c r="A164" s="12" t="s">
        <v>65</v>
      </c>
      <c r="B164" s="41">
        <f aca="true" t="shared" si="32" ref="B164:Q164">B165+B171</f>
        <v>63986</v>
      </c>
      <c r="C164" s="41">
        <f t="shared" si="32"/>
        <v>0</v>
      </c>
      <c r="D164" s="41">
        <f t="shared" si="32"/>
        <v>0</v>
      </c>
      <c r="E164" s="41">
        <f t="shared" si="32"/>
        <v>63986</v>
      </c>
      <c r="F164" s="41">
        <f t="shared" si="32"/>
        <v>0</v>
      </c>
      <c r="G164" s="41">
        <f t="shared" si="32"/>
        <v>0</v>
      </c>
      <c r="H164" s="41">
        <f t="shared" si="32"/>
        <v>63986</v>
      </c>
      <c r="I164" s="41">
        <f t="shared" si="32"/>
        <v>0</v>
      </c>
      <c r="J164" s="41">
        <f t="shared" si="32"/>
        <v>0</v>
      </c>
      <c r="K164" s="41">
        <f t="shared" si="32"/>
        <v>63986</v>
      </c>
      <c r="L164" s="41">
        <f t="shared" si="32"/>
        <v>0</v>
      </c>
      <c r="M164" s="41">
        <f t="shared" si="32"/>
        <v>0</v>
      </c>
      <c r="N164" s="41">
        <f t="shared" si="32"/>
        <v>63986</v>
      </c>
      <c r="O164" s="41">
        <f t="shared" si="32"/>
        <v>0</v>
      </c>
      <c r="P164" s="41">
        <f t="shared" si="32"/>
        <v>0</v>
      </c>
      <c r="Q164" s="41">
        <f t="shared" si="32"/>
        <v>63986</v>
      </c>
    </row>
    <row r="165" spans="1:17" ht="15" customHeight="1">
      <c r="A165" s="6" t="s">
        <v>34</v>
      </c>
      <c r="B165" s="44">
        <f>SUM(B167:B170)</f>
        <v>59236</v>
      </c>
      <c r="C165" s="44">
        <f>SUM(C167:C169)</f>
        <v>0</v>
      </c>
      <c r="D165" s="44">
        <f>SUM(D167:D169)</f>
        <v>0</v>
      </c>
      <c r="E165" s="44">
        <f>B165+C165+D165</f>
        <v>59236</v>
      </c>
      <c r="F165" s="44">
        <f>SUM(F167:F169)</f>
        <v>0</v>
      </c>
      <c r="G165" s="44">
        <f>SUM(G167:G169)</f>
        <v>0</v>
      </c>
      <c r="H165" s="44">
        <f>E165+F165+G165</f>
        <v>59236</v>
      </c>
      <c r="I165" s="44">
        <f>SUM(I167:I169)</f>
        <v>0</v>
      </c>
      <c r="J165" s="44">
        <f>SUM(J167:J169)</f>
        <v>0</v>
      </c>
      <c r="K165" s="44">
        <f>H165+I165+J165</f>
        <v>59236</v>
      </c>
      <c r="L165" s="44">
        <f>SUM(L167:L170)</f>
        <v>0</v>
      </c>
      <c r="M165" s="44">
        <f>SUM(M167:M169)</f>
        <v>0</v>
      </c>
      <c r="N165" s="44">
        <f>K165+L165+M165</f>
        <v>59236</v>
      </c>
      <c r="O165" s="44">
        <f>SUM(O167:O170)</f>
        <v>0</v>
      </c>
      <c r="P165" s="44">
        <f>SUM(P167:P169)</f>
        <v>0</v>
      </c>
      <c r="Q165" s="44">
        <f>N165+O165+P165</f>
        <v>59236</v>
      </c>
    </row>
    <row r="166" spans="1:17" ht="10.5" customHeight="1">
      <c r="A166" s="3" t="s">
        <v>1</v>
      </c>
      <c r="B166" s="42"/>
      <c r="C166" s="42"/>
      <c r="D166" s="42"/>
      <c r="E166" s="39"/>
      <c r="F166" s="42"/>
      <c r="G166" s="42"/>
      <c r="H166" s="39"/>
      <c r="I166" s="42"/>
      <c r="J166" s="42"/>
      <c r="K166" s="39"/>
      <c r="L166" s="42"/>
      <c r="M166" s="42"/>
      <c r="N166" s="39"/>
      <c r="O166" s="42"/>
      <c r="P166" s="42"/>
      <c r="Q166" s="39"/>
    </row>
    <row r="167" spans="1:17" ht="12.75" customHeight="1">
      <c r="A167" s="4" t="s">
        <v>9</v>
      </c>
      <c r="B167" s="42">
        <v>11707</v>
      </c>
      <c r="C167" s="42"/>
      <c r="D167" s="42"/>
      <c r="E167" s="42">
        <f>B167+C167+D167</f>
        <v>11707</v>
      </c>
      <c r="F167" s="42"/>
      <c r="G167" s="42"/>
      <c r="H167" s="42">
        <f>E167+F167+G167</f>
        <v>11707</v>
      </c>
      <c r="I167" s="42"/>
      <c r="J167" s="42"/>
      <c r="K167" s="42">
        <f>H167+I167+J167</f>
        <v>11707</v>
      </c>
      <c r="L167" s="42"/>
      <c r="M167" s="42"/>
      <c r="N167" s="42">
        <f>K167+L167+M167</f>
        <v>11707</v>
      </c>
      <c r="O167" s="42"/>
      <c r="P167" s="42"/>
      <c r="Q167" s="42">
        <f>N167+O167+P167</f>
        <v>11707</v>
      </c>
    </row>
    <row r="168" spans="1:17" ht="12.75" customHeight="1">
      <c r="A168" s="4" t="s">
        <v>225</v>
      </c>
      <c r="B168" s="42">
        <v>25529</v>
      </c>
      <c r="C168" s="42"/>
      <c r="D168" s="42"/>
      <c r="E168" s="42">
        <f>B168+C168+D168</f>
        <v>25529</v>
      </c>
      <c r="F168" s="42"/>
      <c r="G168" s="42"/>
      <c r="H168" s="42">
        <f>E168+F168+G168</f>
        <v>25529</v>
      </c>
      <c r="I168" s="42"/>
      <c r="J168" s="42"/>
      <c r="K168" s="42">
        <f>H168+I168+J168</f>
        <v>25529</v>
      </c>
      <c r="L168" s="42"/>
      <c r="M168" s="42"/>
      <c r="N168" s="42">
        <f>K168+L168+M168</f>
        <v>25529</v>
      </c>
      <c r="O168" s="42"/>
      <c r="P168" s="42"/>
      <c r="Q168" s="42">
        <f>N168+O168+P168</f>
        <v>25529</v>
      </c>
    </row>
    <row r="169" spans="1:17" ht="12.75" customHeight="1">
      <c r="A169" s="4" t="s">
        <v>27</v>
      </c>
      <c r="B169" s="42">
        <v>22000</v>
      </c>
      <c r="C169" s="42"/>
      <c r="D169" s="42"/>
      <c r="E169" s="42">
        <f>B169+C169+D169</f>
        <v>22000</v>
      </c>
      <c r="F169" s="42"/>
      <c r="G169" s="42"/>
      <c r="H169" s="42">
        <f>E169+F169+G169</f>
        <v>22000</v>
      </c>
      <c r="I169" s="42"/>
      <c r="J169" s="42"/>
      <c r="K169" s="42">
        <f>H169+I169+J169</f>
        <v>22000</v>
      </c>
      <c r="L169" s="42"/>
      <c r="M169" s="42"/>
      <c r="N169" s="42">
        <f>K169+L169+M169</f>
        <v>22000</v>
      </c>
      <c r="O169" s="42"/>
      <c r="P169" s="42"/>
      <c r="Q169" s="42">
        <f>N169+O169+P169</f>
        <v>22000</v>
      </c>
    </row>
    <row r="170" spans="1:17" ht="12.75" customHeight="1" hidden="1">
      <c r="A170" s="4" t="s">
        <v>173</v>
      </c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>
        <f>K170+L170+M170</f>
        <v>0</v>
      </c>
      <c r="O170" s="42"/>
      <c r="P170" s="42"/>
      <c r="Q170" s="42">
        <f>N170+O170+P170</f>
        <v>0</v>
      </c>
    </row>
    <row r="171" spans="1:17" ht="15" customHeight="1">
      <c r="A171" s="13" t="s">
        <v>35</v>
      </c>
      <c r="B171" s="45">
        <f>B174+B173</f>
        <v>4750</v>
      </c>
      <c r="C171" s="45">
        <f>C174+C173</f>
        <v>0</v>
      </c>
      <c r="D171" s="45">
        <f>D174+D173</f>
        <v>0</v>
      </c>
      <c r="E171" s="44">
        <f>B171+C171+D171</f>
        <v>4750</v>
      </c>
      <c r="F171" s="45">
        <f>SUM(F173:F174)</f>
        <v>0</v>
      </c>
      <c r="G171" s="45">
        <f>SUM(G173:G174)</f>
        <v>0</v>
      </c>
      <c r="H171" s="44">
        <f>E171+F171+G171</f>
        <v>4750</v>
      </c>
      <c r="I171" s="45">
        <f>SUM(I173:I174)</f>
        <v>0</v>
      </c>
      <c r="J171" s="45">
        <f>SUM(J173:J174)</f>
        <v>0</v>
      </c>
      <c r="K171" s="44">
        <f>H171+I171+J171</f>
        <v>4750</v>
      </c>
      <c r="L171" s="45">
        <f>SUM(L173:L174)</f>
        <v>0</v>
      </c>
      <c r="M171" s="45">
        <f>SUM(M173:M174)</f>
        <v>0</v>
      </c>
      <c r="N171" s="44">
        <f>K171+L171+M171</f>
        <v>4750</v>
      </c>
      <c r="O171" s="45">
        <f>SUM(O173:O174)</f>
        <v>0</v>
      </c>
      <c r="P171" s="45">
        <f>SUM(P173:P174)</f>
        <v>0</v>
      </c>
      <c r="Q171" s="44">
        <f>N171+O171+P171</f>
        <v>4750</v>
      </c>
    </row>
    <row r="172" spans="1:17" ht="10.5" customHeight="1">
      <c r="A172" s="10" t="s">
        <v>1</v>
      </c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</row>
    <row r="173" spans="1:17" ht="12.75" customHeight="1" hidden="1">
      <c r="A173" s="5" t="s">
        <v>40</v>
      </c>
      <c r="B173" s="42"/>
      <c r="C173" s="42"/>
      <c r="D173" s="42"/>
      <c r="E173" s="42">
        <f>B173+C173+D173</f>
        <v>0</v>
      </c>
      <c r="F173" s="42"/>
      <c r="G173" s="42"/>
      <c r="H173" s="42">
        <f>E173+F173+G173</f>
        <v>0</v>
      </c>
      <c r="I173" s="42"/>
      <c r="J173" s="42"/>
      <c r="K173" s="42">
        <f>H173+I173+J173</f>
        <v>0</v>
      </c>
      <c r="L173" s="42"/>
      <c r="M173" s="42"/>
      <c r="N173" s="42">
        <f>K173+L173+M173</f>
        <v>0</v>
      </c>
      <c r="O173" s="42"/>
      <c r="P173" s="42"/>
      <c r="Q173" s="42">
        <f>N173+O173+P173</f>
        <v>0</v>
      </c>
    </row>
    <row r="174" spans="1:17" ht="12.75" customHeight="1">
      <c r="A174" s="32" t="s">
        <v>40</v>
      </c>
      <c r="B174" s="46">
        <v>4750</v>
      </c>
      <c r="C174" s="46"/>
      <c r="D174" s="46"/>
      <c r="E174" s="46">
        <f>B174+C174+D174</f>
        <v>4750</v>
      </c>
      <c r="F174" s="46"/>
      <c r="G174" s="46"/>
      <c r="H174" s="46">
        <f>E174+F174+G174</f>
        <v>4750</v>
      </c>
      <c r="I174" s="46"/>
      <c r="J174" s="46"/>
      <c r="K174" s="46">
        <f>H174+I174+J174</f>
        <v>4750</v>
      </c>
      <c r="L174" s="46"/>
      <c r="M174" s="46"/>
      <c r="N174" s="46">
        <f>K174+L174+M174</f>
        <v>4750</v>
      </c>
      <c r="O174" s="46"/>
      <c r="P174" s="46"/>
      <c r="Q174" s="46">
        <f>N174+O174+P174</f>
        <v>4750</v>
      </c>
    </row>
    <row r="175" spans="1:17" ht="19.5" customHeight="1">
      <c r="A175" s="2" t="s">
        <v>55</v>
      </c>
      <c r="B175" s="39">
        <f aca="true" t="shared" si="33" ref="B175:Q175">B176+B204</f>
        <v>237400</v>
      </c>
      <c r="C175" s="39">
        <f t="shared" si="33"/>
        <v>40895.4</v>
      </c>
      <c r="D175" s="39">
        <f t="shared" si="33"/>
        <v>0</v>
      </c>
      <c r="E175" s="39">
        <f t="shared" si="33"/>
        <v>278295.4</v>
      </c>
      <c r="F175" s="39">
        <f t="shared" si="33"/>
        <v>0</v>
      </c>
      <c r="G175" s="39">
        <f t="shared" si="33"/>
        <v>0</v>
      </c>
      <c r="H175" s="39">
        <f t="shared" si="33"/>
        <v>268299.6</v>
      </c>
      <c r="I175" s="39">
        <f t="shared" si="33"/>
        <v>0</v>
      </c>
      <c r="J175" s="39">
        <f t="shared" si="33"/>
        <v>0</v>
      </c>
      <c r="K175" s="39">
        <f t="shared" si="33"/>
        <v>268299.6</v>
      </c>
      <c r="L175" s="39">
        <f t="shared" si="33"/>
        <v>0</v>
      </c>
      <c r="M175" s="39">
        <f t="shared" si="33"/>
        <v>0</v>
      </c>
      <c r="N175" s="39">
        <f t="shared" si="33"/>
        <v>268299.6</v>
      </c>
      <c r="O175" s="39">
        <f t="shared" si="33"/>
        <v>0</v>
      </c>
      <c r="P175" s="39">
        <f t="shared" si="33"/>
        <v>0</v>
      </c>
      <c r="Q175" s="39">
        <f t="shared" si="33"/>
        <v>268299.6</v>
      </c>
    </row>
    <row r="176" spans="1:17" ht="15" customHeight="1">
      <c r="A176" s="6" t="s">
        <v>34</v>
      </c>
      <c r="B176" s="44">
        <f aca="true" t="shared" si="34" ref="B176:Q176">SUM(B178:B193)+B195</f>
        <v>153900</v>
      </c>
      <c r="C176" s="44">
        <f t="shared" si="34"/>
        <v>23674.800000000003</v>
      </c>
      <c r="D176" s="44">
        <f t="shared" si="34"/>
        <v>0</v>
      </c>
      <c r="E176" s="44">
        <f t="shared" si="34"/>
        <v>177574.8</v>
      </c>
      <c r="F176" s="44">
        <f t="shared" si="34"/>
        <v>0</v>
      </c>
      <c r="G176" s="44">
        <f t="shared" si="34"/>
        <v>0</v>
      </c>
      <c r="H176" s="44">
        <f t="shared" si="34"/>
        <v>168079</v>
      </c>
      <c r="I176" s="44">
        <f t="shared" si="34"/>
        <v>0</v>
      </c>
      <c r="J176" s="44">
        <f t="shared" si="34"/>
        <v>0</v>
      </c>
      <c r="K176" s="44">
        <f t="shared" si="34"/>
        <v>168079</v>
      </c>
      <c r="L176" s="44">
        <f t="shared" si="34"/>
        <v>0</v>
      </c>
      <c r="M176" s="44">
        <f t="shared" si="34"/>
        <v>0</v>
      </c>
      <c r="N176" s="44">
        <f t="shared" si="34"/>
        <v>168079</v>
      </c>
      <c r="O176" s="44">
        <f t="shared" si="34"/>
        <v>0</v>
      </c>
      <c r="P176" s="44">
        <f t="shared" si="34"/>
        <v>0</v>
      </c>
      <c r="Q176" s="44">
        <f t="shared" si="34"/>
        <v>168079</v>
      </c>
    </row>
    <row r="177" spans="1:17" ht="10.5" customHeight="1">
      <c r="A177" s="10" t="s">
        <v>1</v>
      </c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</row>
    <row r="178" spans="1:17" ht="12.75" customHeight="1">
      <c r="A178" s="4" t="s">
        <v>9</v>
      </c>
      <c r="B178" s="42">
        <v>4000</v>
      </c>
      <c r="C178" s="42"/>
      <c r="D178" s="42"/>
      <c r="E178" s="42">
        <f aca="true" t="shared" si="35" ref="E178:E190">SUM(A178:D178)</f>
        <v>4000</v>
      </c>
      <c r="F178" s="42"/>
      <c r="G178" s="42"/>
      <c r="H178" s="42">
        <f aca="true" t="shared" si="36" ref="H178:H183">SUM(E178:G178)</f>
        <v>4000</v>
      </c>
      <c r="I178" s="42"/>
      <c r="J178" s="42"/>
      <c r="K178" s="42">
        <f aca="true" t="shared" si="37" ref="K178:K186">SUM(H178:J178)</f>
        <v>4000</v>
      </c>
      <c r="L178" s="42"/>
      <c r="M178" s="42"/>
      <c r="N178" s="42">
        <f aca="true" t="shared" si="38" ref="N178:N187">SUM(K178:M178)</f>
        <v>4000</v>
      </c>
      <c r="O178" s="42"/>
      <c r="P178" s="42"/>
      <c r="Q178" s="42">
        <f aca="true" t="shared" si="39" ref="Q178:Q203">SUM(N178:P178)</f>
        <v>4000</v>
      </c>
    </row>
    <row r="179" spans="1:17" ht="12.75" customHeight="1">
      <c r="A179" s="4" t="s">
        <v>18</v>
      </c>
      <c r="B179" s="42">
        <v>500</v>
      </c>
      <c r="C179" s="42"/>
      <c r="D179" s="42"/>
      <c r="E179" s="42">
        <f t="shared" si="35"/>
        <v>500</v>
      </c>
      <c r="F179" s="42"/>
      <c r="G179" s="42"/>
      <c r="H179" s="42">
        <f t="shared" si="36"/>
        <v>500</v>
      </c>
      <c r="I179" s="42"/>
      <c r="J179" s="42"/>
      <c r="K179" s="42">
        <f t="shared" si="37"/>
        <v>500</v>
      </c>
      <c r="L179" s="42"/>
      <c r="M179" s="42"/>
      <c r="N179" s="42">
        <f t="shared" si="38"/>
        <v>500</v>
      </c>
      <c r="O179" s="42"/>
      <c r="P179" s="42"/>
      <c r="Q179" s="42">
        <f t="shared" si="39"/>
        <v>500</v>
      </c>
    </row>
    <row r="180" spans="1:17" ht="12.75" customHeight="1">
      <c r="A180" s="30" t="s">
        <v>136</v>
      </c>
      <c r="B180" s="42">
        <v>1200</v>
      </c>
      <c r="C180" s="42"/>
      <c r="D180" s="42"/>
      <c r="E180" s="42">
        <f t="shared" si="35"/>
        <v>1200</v>
      </c>
      <c r="F180" s="42"/>
      <c r="G180" s="42"/>
      <c r="H180" s="42">
        <f t="shared" si="36"/>
        <v>1200</v>
      </c>
      <c r="I180" s="42"/>
      <c r="J180" s="42"/>
      <c r="K180" s="42">
        <f t="shared" si="37"/>
        <v>1200</v>
      </c>
      <c r="L180" s="42"/>
      <c r="M180" s="42"/>
      <c r="N180" s="42">
        <f t="shared" si="38"/>
        <v>1200</v>
      </c>
      <c r="O180" s="42"/>
      <c r="P180" s="42"/>
      <c r="Q180" s="42">
        <f t="shared" si="39"/>
        <v>1200</v>
      </c>
    </row>
    <row r="181" spans="1:17" ht="12.75" customHeight="1">
      <c r="A181" s="30" t="s">
        <v>227</v>
      </c>
      <c r="B181" s="42">
        <v>3200</v>
      </c>
      <c r="C181" s="42">
        <v>1800</v>
      </c>
      <c r="D181" s="42"/>
      <c r="E181" s="42">
        <f t="shared" si="35"/>
        <v>5000</v>
      </c>
      <c r="F181" s="42"/>
      <c r="G181" s="42"/>
      <c r="H181" s="42">
        <f t="shared" si="36"/>
        <v>5000</v>
      </c>
      <c r="I181" s="42"/>
      <c r="J181" s="42"/>
      <c r="K181" s="42">
        <f t="shared" si="37"/>
        <v>5000</v>
      </c>
      <c r="L181" s="42"/>
      <c r="M181" s="42"/>
      <c r="N181" s="42">
        <f t="shared" si="38"/>
        <v>5000</v>
      </c>
      <c r="O181" s="42"/>
      <c r="P181" s="42"/>
      <c r="Q181" s="42">
        <f t="shared" si="39"/>
        <v>5000</v>
      </c>
    </row>
    <row r="182" spans="1:17" ht="12.75" customHeight="1">
      <c r="A182" s="30" t="s">
        <v>226</v>
      </c>
      <c r="B182" s="42"/>
      <c r="C182" s="42">
        <f>11940.6+120.5</f>
        <v>12061.1</v>
      </c>
      <c r="D182" s="42"/>
      <c r="E182" s="42">
        <f t="shared" si="35"/>
        <v>12061.1</v>
      </c>
      <c r="F182" s="42"/>
      <c r="G182" s="42"/>
      <c r="H182" s="42">
        <f t="shared" si="36"/>
        <v>12061.1</v>
      </c>
      <c r="I182" s="42"/>
      <c r="J182" s="42"/>
      <c r="K182" s="42">
        <f t="shared" si="37"/>
        <v>12061.1</v>
      </c>
      <c r="L182" s="42"/>
      <c r="M182" s="42"/>
      <c r="N182" s="42">
        <f t="shared" si="38"/>
        <v>12061.1</v>
      </c>
      <c r="O182" s="42"/>
      <c r="P182" s="42"/>
      <c r="Q182" s="42">
        <f t="shared" si="39"/>
        <v>12061.1</v>
      </c>
    </row>
    <row r="183" spans="1:17" ht="12.75" customHeight="1" hidden="1">
      <c r="A183" s="8" t="s">
        <v>221</v>
      </c>
      <c r="B183" s="42"/>
      <c r="C183" s="42"/>
      <c r="D183" s="42"/>
      <c r="E183" s="42">
        <f t="shared" si="35"/>
        <v>0</v>
      </c>
      <c r="F183" s="42"/>
      <c r="G183" s="42"/>
      <c r="H183" s="42">
        <f t="shared" si="36"/>
        <v>0</v>
      </c>
      <c r="I183" s="42"/>
      <c r="J183" s="42"/>
      <c r="K183" s="42">
        <f t="shared" si="37"/>
        <v>0</v>
      </c>
      <c r="L183" s="42"/>
      <c r="M183" s="42"/>
      <c r="N183" s="42">
        <f t="shared" si="38"/>
        <v>0</v>
      </c>
      <c r="O183" s="42"/>
      <c r="P183" s="42"/>
      <c r="Q183" s="42">
        <f t="shared" si="39"/>
        <v>0</v>
      </c>
    </row>
    <row r="184" spans="1:17" ht="12.75" customHeight="1">
      <c r="A184" s="8" t="s">
        <v>104</v>
      </c>
      <c r="B184" s="42"/>
      <c r="C184" s="42">
        <v>4234.8</v>
      </c>
      <c r="D184" s="42"/>
      <c r="E184" s="42">
        <f t="shared" si="35"/>
        <v>4234.8</v>
      </c>
      <c r="F184" s="42"/>
      <c r="G184" s="42"/>
      <c r="H184" s="42"/>
      <c r="I184" s="42"/>
      <c r="J184" s="42"/>
      <c r="K184" s="42">
        <f t="shared" si="37"/>
        <v>0</v>
      </c>
      <c r="L184" s="42"/>
      <c r="M184" s="42"/>
      <c r="N184" s="42">
        <f t="shared" si="38"/>
        <v>0</v>
      </c>
      <c r="O184" s="42"/>
      <c r="P184" s="42"/>
      <c r="Q184" s="42">
        <f t="shared" si="39"/>
        <v>0</v>
      </c>
    </row>
    <row r="185" spans="1:17" ht="12.75" customHeight="1">
      <c r="A185" s="8" t="s">
        <v>105</v>
      </c>
      <c r="B185" s="42"/>
      <c r="C185" s="42">
        <v>4016.6</v>
      </c>
      <c r="D185" s="42"/>
      <c r="E185" s="42">
        <f t="shared" si="35"/>
        <v>4016.6</v>
      </c>
      <c r="F185" s="42"/>
      <c r="G185" s="42"/>
      <c r="H185" s="42"/>
      <c r="I185" s="42"/>
      <c r="J185" s="42"/>
      <c r="K185" s="42">
        <f t="shared" si="37"/>
        <v>0</v>
      </c>
      <c r="L185" s="42"/>
      <c r="M185" s="42"/>
      <c r="N185" s="42">
        <f t="shared" si="38"/>
        <v>0</v>
      </c>
      <c r="O185" s="42"/>
      <c r="P185" s="42"/>
      <c r="Q185" s="42">
        <f t="shared" si="39"/>
        <v>0</v>
      </c>
    </row>
    <row r="186" spans="1:17" ht="12.75" customHeight="1" hidden="1">
      <c r="A186" s="4" t="s">
        <v>102</v>
      </c>
      <c r="B186" s="42"/>
      <c r="C186" s="42"/>
      <c r="D186" s="42"/>
      <c r="E186" s="42">
        <f t="shared" si="35"/>
        <v>0</v>
      </c>
      <c r="F186" s="42"/>
      <c r="G186" s="42"/>
      <c r="H186" s="42">
        <f>SUM(E186:G186)</f>
        <v>0</v>
      </c>
      <c r="I186" s="42"/>
      <c r="J186" s="42"/>
      <c r="K186" s="42">
        <f t="shared" si="37"/>
        <v>0</v>
      </c>
      <c r="L186" s="42"/>
      <c r="M186" s="42"/>
      <c r="N186" s="42">
        <f t="shared" si="38"/>
        <v>0</v>
      </c>
      <c r="O186" s="42"/>
      <c r="P186" s="42"/>
      <c r="Q186" s="42">
        <f t="shared" si="39"/>
        <v>0</v>
      </c>
    </row>
    <row r="187" spans="1:17" ht="12.75" customHeight="1">
      <c r="A187" s="36" t="s">
        <v>155</v>
      </c>
      <c r="B187" s="46"/>
      <c r="C187" s="46">
        <v>1117.9</v>
      </c>
      <c r="D187" s="46"/>
      <c r="E187" s="46">
        <f t="shared" si="35"/>
        <v>1117.9</v>
      </c>
      <c r="F187" s="42"/>
      <c r="G187" s="42"/>
      <c r="H187" s="42">
        <f>SUM(E187:G187)</f>
        <v>1117.9</v>
      </c>
      <c r="I187" s="42"/>
      <c r="J187" s="42"/>
      <c r="K187" s="42">
        <f>SUM(H187:J187)</f>
        <v>1117.9</v>
      </c>
      <c r="L187" s="42"/>
      <c r="M187" s="42"/>
      <c r="N187" s="42">
        <f t="shared" si="38"/>
        <v>1117.9</v>
      </c>
      <c r="O187" s="42"/>
      <c r="P187" s="42"/>
      <c r="Q187" s="42">
        <f t="shared" si="39"/>
        <v>1117.9</v>
      </c>
    </row>
    <row r="188" spans="1:17" ht="12.75" customHeight="1" hidden="1">
      <c r="A188" s="4" t="s">
        <v>218</v>
      </c>
      <c r="B188" s="42"/>
      <c r="C188" s="42"/>
      <c r="D188" s="42"/>
      <c r="E188" s="42">
        <f t="shared" si="35"/>
        <v>0</v>
      </c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>
        <f t="shared" si="39"/>
        <v>0</v>
      </c>
    </row>
    <row r="189" spans="1:17" ht="12.75" customHeight="1">
      <c r="A189" s="4" t="s">
        <v>240</v>
      </c>
      <c r="B189" s="42"/>
      <c r="C189" s="42">
        <v>523.2</v>
      </c>
      <c r="D189" s="42"/>
      <c r="E189" s="42">
        <f>SUM(A189:D189)</f>
        <v>523.2</v>
      </c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</row>
    <row r="190" spans="1:17" ht="12.75" customHeight="1">
      <c r="A190" s="4" t="s">
        <v>111</v>
      </c>
      <c r="B190" s="42"/>
      <c r="C190" s="42">
        <v>721.2</v>
      </c>
      <c r="D190" s="42"/>
      <c r="E190" s="42">
        <f t="shared" si="35"/>
        <v>721.2</v>
      </c>
      <c r="F190" s="42"/>
      <c r="G190" s="42"/>
      <c r="H190" s="42"/>
      <c r="I190" s="42"/>
      <c r="J190" s="42"/>
      <c r="K190" s="42">
        <f aca="true" t="shared" si="40" ref="K190:K203">SUM(H190:J190)</f>
        <v>0</v>
      </c>
      <c r="L190" s="42"/>
      <c r="M190" s="42"/>
      <c r="N190" s="42">
        <f aca="true" t="shared" si="41" ref="N190:N203">SUM(K190:M190)</f>
        <v>0</v>
      </c>
      <c r="O190" s="42"/>
      <c r="P190" s="42"/>
      <c r="Q190" s="42">
        <f t="shared" si="39"/>
        <v>0</v>
      </c>
    </row>
    <row r="191" spans="1:17" ht="12.75" customHeight="1" hidden="1">
      <c r="A191" s="4" t="s">
        <v>137</v>
      </c>
      <c r="B191" s="42"/>
      <c r="C191" s="42"/>
      <c r="D191" s="42"/>
      <c r="E191" s="42">
        <f>SUM(A191:D191)</f>
        <v>0</v>
      </c>
      <c r="F191" s="42"/>
      <c r="G191" s="42"/>
      <c r="H191" s="42">
        <f aca="true" t="shared" si="42" ref="H191:H203">SUM(E191:G191)</f>
        <v>0</v>
      </c>
      <c r="I191" s="42"/>
      <c r="J191" s="42"/>
      <c r="K191" s="42">
        <f t="shared" si="40"/>
        <v>0</v>
      </c>
      <c r="L191" s="42"/>
      <c r="M191" s="42"/>
      <c r="N191" s="42">
        <f t="shared" si="41"/>
        <v>0</v>
      </c>
      <c r="O191" s="42"/>
      <c r="P191" s="42"/>
      <c r="Q191" s="42">
        <f t="shared" si="39"/>
        <v>0</v>
      </c>
    </row>
    <row r="192" spans="1:17" ht="12.75" customHeight="1">
      <c r="A192" s="4" t="s">
        <v>69</v>
      </c>
      <c r="B192" s="42">
        <v>25000</v>
      </c>
      <c r="C192" s="42"/>
      <c r="D192" s="42"/>
      <c r="E192" s="42">
        <f>SUM(A192:D192)</f>
        <v>25000</v>
      </c>
      <c r="F192" s="42"/>
      <c r="G192" s="42"/>
      <c r="H192" s="42">
        <f t="shared" si="42"/>
        <v>25000</v>
      </c>
      <c r="I192" s="42"/>
      <c r="J192" s="42"/>
      <c r="K192" s="42">
        <f t="shared" si="40"/>
        <v>25000</v>
      </c>
      <c r="L192" s="42"/>
      <c r="M192" s="42"/>
      <c r="N192" s="42">
        <f t="shared" si="41"/>
        <v>25000</v>
      </c>
      <c r="O192" s="42"/>
      <c r="P192" s="42"/>
      <c r="Q192" s="42">
        <f t="shared" si="39"/>
        <v>25000</v>
      </c>
    </row>
    <row r="193" spans="1:17" ht="12.75" customHeight="1">
      <c r="A193" s="4" t="s">
        <v>54</v>
      </c>
      <c r="B193" s="42">
        <v>36000</v>
      </c>
      <c r="C193" s="42">
        <f>-1800-3000+6500</f>
        <v>1700</v>
      </c>
      <c r="D193" s="42"/>
      <c r="E193" s="42">
        <f>SUM(A193:D193)</f>
        <v>37700</v>
      </c>
      <c r="F193" s="42"/>
      <c r="G193" s="42"/>
      <c r="H193" s="42">
        <f t="shared" si="42"/>
        <v>37700</v>
      </c>
      <c r="I193" s="42"/>
      <c r="J193" s="42"/>
      <c r="K193" s="42">
        <f t="shared" si="40"/>
        <v>37700</v>
      </c>
      <c r="L193" s="42"/>
      <c r="M193" s="42"/>
      <c r="N193" s="42">
        <f t="shared" si="41"/>
        <v>37700</v>
      </c>
      <c r="O193" s="42"/>
      <c r="P193" s="42"/>
      <c r="Q193" s="42">
        <f t="shared" si="39"/>
        <v>37700</v>
      </c>
    </row>
    <row r="194" spans="1:17" ht="12" customHeight="1">
      <c r="A194" s="4" t="s">
        <v>228</v>
      </c>
      <c r="B194" s="42">
        <v>6800</v>
      </c>
      <c r="C194" s="42">
        <v>-1800</v>
      </c>
      <c r="D194" s="42"/>
      <c r="E194" s="42">
        <f>SUM(A194:D194)</f>
        <v>5000</v>
      </c>
      <c r="F194" s="42"/>
      <c r="G194" s="42"/>
      <c r="H194" s="42">
        <f t="shared" si="42"/>
        <v>5000</v>
      </c>
      <c r="I194" s="42"/>
      <c r="J194" s="42"/>
      <c r="K194" s="42">
        <f t="shared" si="40"/>
        <v>5000</v>
      </c>
      <c r="L194" s="42"/>
      <c r="M194" s="42"/>
      <c r="N194" s="42">
        <f t="shared" si="41"/>
        <v>5000</v>
      </c>
      <c r="O194" s="42"/>
      <c r="P194" s="42"/>
      <c r="Q194" s="42">
        <f t="shared" si="39"/>
        <v>5000</v>
      </c>
    </row>
    <row r="195" spans="1:17" ht="12" customHeight="1">
      <c r="A195" s="4" t="s">
        <v>43</v>
      </c>
      <c r="B195" s="42">
        <f>SUM(B196:B203)</f>
        <v>84000</v>
      </c>
      <c r="C195" s="42">
        <f>SUM(C196:C203)</f>
        <v>-2500</v>
      </c>
      <c r="D195" s="42"/>
      <c r="E195" s="42">
        <f>SUM(E196:E203)</f>
        <v>81500</v>
      </c>
      <c r="F195" s="42"/>
      <c r="G195" s="42"/>
      <c r="H195" s="42">
        <f t="shared" si="42"/>
        <v>81500</v>
      </c>
      <c r="I195" s="42"/>
      <c r="J195" s="42"/>
      <c r="K195" s="42">
        <f t="shared" si="40"/>
        <v>81500</v>
      </c>
      <c r="L195" s="42"/>
      <c r="M195" s="42"/>
      <c r="N195" s="42">
        <f t="shared" si="41"/>
        <v>81500</v>
      </c>
      <c r="O195" s="42"/>
      <c r="P195" s="42"/>
      <c r="Q195" s="42">
        <f t="shared" si="39"/>
        <v>81500</v>
      </c>
    </row>
    <row r="196" spans="1:17" ht="12" customHeight="1">
      <c r="A196" s="4" t="s">
        <v>117</v>
      </c>
      <c r="B196" s="42">
        <v>500</v>
      </c>
      <c r="C196" s="42"/>
      <c r="D196" s="42"/>
      <c r="E196" s="42">
        <f aca="true" t="shared" si="43" ref="E196:E203">SUM(A196:D196)</f>
        <v>500</v>
      </c>
      <c r="F196" s="42"/>
      <c r="G196" s="42"/>
      <c r="H196" s="42">
        <f t="shared" si="42"/>
        <v>500</v>
      </c>
      <c r="I196" s="42"/>
      <c r="J196" s="42"/>
      <c r="K196" s="42">
        <f t="shared" si="40"/>
        <v>500</v>
      </c>
      <c r="L196" s="42"/>
      <c r="M196" s="42"/>
      <c r="N196" s="42">
        <f t="shared" si="41"/>
        <v>500</v>
      </c>
      <c r="O196" s="42"/>
      <c r="P196" s="42"/>
      <c r="Q196" s="42">
        <f t="shared" si="39"/>
        <v>500</v>
      </c>
    </row>
    <row r="197" spans="1:17" ht="12" customHeight="1">
      <c r="A197" s="4" t="s">
        <v>118</v>
      </c>
      <c r="B197" s="42">
        <v>9000</v>
      </c>
      <c r="C197" s="42"/>
      <c r="D197" s="42"/>
      <c r="E197" s="42">
        <f t="shared" si="43"/>
        <v>9000</v>
      </c>
      <c r="F197" s="42"/>
      <c r="G197" s="42"/>
      <c r="H197" s="42">
        <f t="shared" si="42"/>
        <v>9000</v>
      </c>
      <c r="I197" s="42"/>
      <c r="J197" s="42"/>
      <c r="K197" s="42">
        <f t="shared" si="40"/>
        <v>9000</v>
      </c>
      <c r="L197" s="42"/>
      <c r="M197" s="42"/>
      <c r="N197" s="42">
        <f t="shared" si="41"/>
        <v>9000</v>
      </c>
      <c r="O197" s="42"/>
      <c r="P197" s="42"/>
      <c r="Q197" s="42">
        <f t="shared" si="39"/>
        <v>9000</v>
      </c>
    </row>
    <row r="198" spans="1:17" ht="12" customHeight="1">
      <c r="A198" s="4" t="s">
        <v>119</v>
      </c>
      <c r="B198" s="42">
        <v>13530</v>
      </c>
      <c r="C198" s="42"/>
      <c r="D198" s="42"/>
      <c r="E198" s="42">
        <f t="shared" si="43"/>
        <v>13530</v>
      </c>
      <c r="F198" s="42"/>
      <c r="G198" s="42"/>
      <c r="H198" s="42">
        <f t="shared" si="42"/>
        <v>13530</v>
      </c>
      <c r="I198" s="42"/>
      <c r="J198" s="42"/>
      <c r="K198" s="42">
        <f t="shared" si="40"/>
        <v>13530</v>
      </c>
      <c r="L198" s="42"/>
      <c r="M198" s="42"/>
      <c r="N198" s="42">
        <f t="shared" si="41"/>
        <v>13530</v>
      </c>
      <c r="O198" s="42"/>
      <c r="P198" s="42"/>
      <c r="Q198" s="42">
        <f t="shared" si="39"/>
        <v>13530</v>
      </c>
    </row>
    <row r="199" spans="1:17" ht="12" customHeight="1">
      <c r="A199" s="4" t="s">
        <v>120</v>
      </c>
      <c r="B199" s="42">
        <v>2700</v>
      </c>
      <c r="C199" s="42"/>
      <c r="D199" s="42"/>
      <c r="E199" s="42">
        <f t="shared" si="43"/>
        <v>2700</v>
      </c>
      <c r="F199" s="42"/>
      <c r="G199" s="42"/>
      <c r="H199" s="42">
        <f t="shared" si="42"/>
        <v>2700</v>
      </c>
      <c r="I199" s="42"/>
      <c r="J199" s="42"/>
      <c r="K199" s="42">
        <f t="shared" si="40"/>
        <v>2700</v>
      </c>
      <c r="L199" s="42"/>
      <c r="M199" s="42"/>
      <c r="N199" s="42">
        <f t="shared" si="41"/>
        <v>2700</v>
      </c>
      <c r="O199" s="42"/>
      <c r="P199" s="42"/>
      <c r="Q199" s="42">
        <f t="shared" si="39"/>
        <v>2700</v>
      </c>
    </row>
    <row r="200" spans="1:17" ht="12" customHeight="1">
      <c r="A200" s="4" t="s">
        <v>121</v>
      </c>
      <c r="B200" s="42">
        <v>4510</v>
      </c>
      <c r="C200" s="42"/>
      <c r="D200" s="42"/>
      <c r="E200" s="42">
        <f t="shared" si="43"/>
        <v>4510</v>
      </c>
      <c r="F200" s="42"/>
      <c r="G200" s="42"/>
      <c r="H200" s="42">
        <f t="shared" si="42"/>
        <v>4510</v>
      </c>
      <c r="I200" s="42"/>
      <c r="J200" s="42"/>
      <c r="K200" s="42">
        <f t="shared" si="40"/>
        <v>4510</v>
      </c>
      <c r="L200" s="42"/>
      <c r="M200" s="42"/>
      <c r="N200" s="42">
        <f t="shared" si="41"/>
        <v>4510</v>
      </c>
      <c r="O200" s="42"/>
      <c r="P200" s="42"/>
      <c r="Q200" s="42">
        <f t="shared" si="39"/>
        <v>4510</v>
      </c>
    </row>
    <row r="201" spans="1:17" ht="12" customHeight="1">
      <c r="A201" s="4" t="s">
        <v>122</v>
      </c>
      <c r="B201" s="42">
        <v>10280</v>
      </c>
      <c r="C201" s="42"/>
      <c r="D201" s="42"/>
      <c r="E201" s="42">
        <f t="shared" si="43"/>
        <v>10280</v>
      </c>
      <c r="F201" s="42"/>
      <c r="G201" s="42"/>
      <c r="H201" s="42">
        <f t="shared" si="42"/>
        <v>10280</v>
      </c>
      <c r="I201" s="42"/>
      <c r="J201" s="42"/>
      <c r="K201" s="42">
        <f t="shared" si="40"/>
        <v>10280</v>
      </c>
      <c r="L201" s="42"/>
      <c r="M201" s="42"/>
      <c r="N201" s="42">
        <f t="shared" si="41"/>
        <v>10280</v>
      </c>
      <c r="O201" s="42"/>
      <c r="P201" s="42"/>
      <c r="Q201" s="42">
        <f t="shared" si="39"/>
        <v>10280</v>
      </c>
    </row>
    <row r="202" spans="1:17" ht="12" customHeight="1">
      <c r="A202" s="4" t="s">
        <v>123</v>
      </c>
      <c r="B202" s="42">
        <v>28340</v>
      </c>
      <c r="C202" s="42"/>
      <c r="D202" s="42"/>
      <c r="E202" s="42">
        <f t="shared" si="43"/>
        <v>28340</v>
      </c>
      <c r="F202" s="42"/>
      <c r="G202" s="42"/>
      <c r="H202" s="42">
        <f t="shared" si="42"/>
        <v>28340</v>
      </c>
      <c r="I202" s="42"/>
      <c r="J202" s="42"/>
      <c r="K202" s="42">
        <f t="shared" si="40"/>
        <v>28340</v>
      </c>
      <c r="L202" s="42"/>
      <c r="M202" s="42"/>
      <c r="N202" s="42">
        <f t="shared" si="41"/>
        <v>28340</v>
      </c>
      <c r="O202" s="42"/>
      <c r="P202" s="42"/>
      <c r="Q202" s="42">
        <f t="shared" si="39"/>
        <v>28340</v>
      </c>
    </row>
    <row r="203" spans="1:17" ht="12" customHeight="1">
      <c r="A203" s="4" t="s">
        <v>124</v>
      </c>
      <c r="B203" s="42">
        <v>15140</v>
      </c>
      <c r="C203" s="42">
        <v>-2500</v>
      </c>
      <c r="D203" s="42"/>
      <c r="E203" s="42">
        <f t="shared" si="43"/>
        <v>12640</v>
      </c>
      <c r="F203" s="42"/>
      <c r="G203" s="42"/>
      <c r="H203" s="42">
        <f t="shared" si="42"/>
        <v>12640</v>
      </c>
      <c r="I203" s="42"/>
      <c r="J203" s="42"/>
      <c r="K203" s="42">
        <f t="shared" si="40"/>
        <v>12640</v>
      </c>
      <c r="L203" s="42"/>
      <c r="M203" s="42"/>
      <c r="N203" s="42">
        <f t="shared" si="41"/>
        <v>12640</v>
      </c>
      <c r="O203" s="42"/>
      <c r="P203" s="42"/>
      <c r="Q203" s="42">
        <f t="shared" si="39"/>
        <v>12640</v>
      </c>
    </row>
    <row r="204" spans="1:17" ht="12.75" customHeight="1">
      <c r="A204" s="13" t="s">
        <v>35</v>
      </c>
      <c r="B204" s="45">
        <f aca="true" t="shared" si="44" ref="B204:Q204">SUM(B206:B215)</f>
        <v>83500</v>
      </c>
      <c r="C204" s="45">
        <f t="shared" si="44"/>
        <v>17220.6</v>
      </c>
      <c r="D204" s="45">
        <f t="shared" si="44"/>
        <v>0</v>
      </c>
      <c r="E204" s="45">
        <f t="shared" si="44"/>
        <v>100720.6</v>
      </c>
      <c r="F204" s="45">
        <f t="shared" si="44"/>
        <v>0</v>
      </c>
      <c r="G204" s="45">
        <f t="shared" si="44"/>
        <v>0</v>
      </c>
      <c r="H204" s="45">
        <f t="shared" si="44"/>
        <v>100220.6</v>
      </c>
      <c r="I204" s="45">
        <f t="shared" si="44"/>
        <v>0</v>
      </c>
      <c r="J204" s="45">
        <f t="shared" si="44"/>
        <v>0</v>
      </c>
      <c r="K204" s="45">
        <f t="shared" si="44"/>
        <v>100220.6</v>
      </c>
      <c r="L204" s="45">
        <f t="shared" si="44"/>
        <v>0</v>
      </c>
      <c r="M204" s="45">
        <f t="shared" si="44"/>
        <v>0</v>
      </c>
      <c r="N204" s="45">
        <f t="shared" si="44"/>
        <v>100220.6</v>
      </c>
      <c r="O204" s="45">
        <f t="shared" si="44"/>
        <v>0</v>
      </c>
      <c r="P204" s="45">
        <f t="shared" si="44"/>
        <v>0</v>
      </c>
      <c r="Q204" s="45">
        <f t="shared" si="44"/>
        <v>100220.6</v>
      </c>
    </row>
    <row r="205" spans="1:17" ht="10.5" customHeight="1">
      <c r="A205" s="30" t="s">
        <v>1</v>
      </c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</row>
    <row r="206" spans="1:17" ht="12.75" customHeight="1">
      <c r="A206" s="4" t="s">
        <v>138</v>
      </c>
      <c r="B206" s="42">
        <v>500</v>
      </c>
      <c r="C206" s="42"/>
      <c r="D206" s="42"/>
      <c r="E206" s="42">
        <f>B206+C206+D206</f>
        <v>500</v>
      </c>
      <c r="F206" s="42"/>
      <c r="G206" s="42"/>
      <c r="H206" s="42">
        <f>SUM(E206:G206)</f>
        <v>500</v>
      </c>
      <c r="I206" s="42"/>
      <c r="J206" s="42"/>
      <c r="K206" s="42">
        <f>SUM(H206:J206)</f>
        <v>500</v>
      </c>
      <c r="L206" s="42"/>
      <c r="M206" s="42"/>
      <c r="N206" s="42">
        <f aca="true" t="shared" si="45" ref="N206:N215">SUM(K206:M206)</f>
        <v>500</v>
      </c>
      <c r="O206" s="42"/>
      <c r="P206" s="42"/>
      <c r="Q206" s="42">
        <f aca="true" t="shared" si="46" ref="Q206:Q212">SUM(N206:P206)</f>
        <v>500</v>
      </c>
    </row>
    <row r="207" spans="1:17" ht="12.75" customHeight="1">
      <c r="A207" s="4" t="s">
        <v>237</v>
      </c>
      <c r="B207" s="42"/>
      <c r="C207" s="42">
        <v>500</v>
      </c>
      <c r="D207" s="42"/>
      <c r="E207" s="42">
        <f>B207+C207+D207</f>
        <v>500</v>
      </c>
      <c r="F207" s="42"/>
      <c r="G207" s="42"/>
      <c r="H207" s="42"/>
      <c r="I207" s="42"/>
      <c r="J207" s="42"/>
      <c r="K207" s="42"/>
      <c r="L207" s="42"/>
      <c r="M207" s="42"/>
      <c r="N207" s="42">
        <f t="shared" si="45"/>
        <v>0</v>
      </c>
      <c r="O207" s="42"/>
      <c r="P207" s="42"/>
      <c r="Q207" s="42">
        <f t="shared" si="46"/>
        <v>0</v>
      </c>
    </row>
    <row r="208" spans="1:17" ht="12.75" customHeight="1" hidden="1">
      <c r="A208" s="4" t="s">
        <v>101</v>
      </c>
      <c r="B208" s="42"/>
      <c r="C208" s="42"/>
      <c r="D208" s="42"/>
      <c r="E208" s="42">
        <f>B208+C208+D208</f>
        <v>0</v>
      </c>
      <c r="F208" s="42"/>
      <c r="G208" s="42"/>
      <c r="H208" s="42">
        <f aca="true" t="shared" si="47" ref="H208:H215">SUM(E208:G208)</f>
        <v>0</v>
      </c>
      <c r="I208" s="42"/>
      <c r="J208" s="42"/>
      <c r="K208" s="42">
        <f aca="true" t="shared" si="48" ref="K208:K215">SUM(H208:J208)</f>
        <v>0</v>
      </c>
      <c r="L208" s="42"/>
      <c r="M208" s="42"/>
      <c r="N208" s="42">
        <f t="shared" si="45"/>
        <v>0</v>
      </c>
      <c r="O208" s="42"/>
      <c r="P208" s="42"/>
      <c r="Q208" s="42">
        <f t="shared" si="46"/>
        <v>0</v>
      </c>
    </row>
    <row r="209" spans="1:17" ht="12.75" customHeight="1" hidden="1">
      <c r="A209" s="30" t="s">
        <v>103</v>
      </c>
      <c r="B209" s="42"/>
      <c r="C209" s="42"/>
      <c r="D209" s="42"/>
      <c r="E209" s="42">
        <f>B209+C209</f>
        <v>0</v>
      </c>
      <c r="F209" s="42"/>
      <c r="G209" s="42"/>
      <c r="H209" s="42">
        <f t="shared" si="47"/>
        <v>0</v>
      </c>
      <c r="I209" s="42"/>
      <c r="J209" s="42"/>
      <c r="K209" s="42">
        <f t="shared" si="48"/>
        <v>0</v>
      </c>
      <c r="L209" s="42"/>
      <c r="M209" s="42"/>
      <c r="N209" s="42">
        <f t="shared" si="45"/>
        <v>0</v>
      </c>
      <c r="O209" s="42"/>
      <c r="P209" s="42"/>
      <c r="Q209" s="42">
        <f t="shared" si="46"/>
        <v>0</v>
      </c>
    </row>
    <row r="210" spans="1:17" ht="12.75" customHeight="1" hidden="1">
      <c r="A210" s="8" t="s">
        <v>105</v>
      </c>
      <c r="B210" s="42"/>
      <c r="C210" s="42"/>
      <c r="D210" s="42"/>
      <c r="E210" s="42">
        <f>B210+C210</f>
        <v>0</v>
      </c>
      <c r="F210" s="42"/>
      <c r="G210" s="42"/>
      <c r="H210" s="42">
        <f t="shared" si="47"/>
        <v>0</v>
      </c>
      <c r="I210" s="42"/>
      <c r="J210" s="42"/>
      <c r="K210" s="42">
        <f t="shared" si="48"/>
        <v>0</v>
      </c>
      <c r="L210" s="42"/>
      <c r="M210" s="42"/>
      <c r="N210" s="42">
        <f t="shared" si="45"/>
        <v>0</v>
      </c>
      <c r="O210" s="42"/>
      <c r="P210" s="42"/>
      <c r="Q210" s="42">
        <f t="shared" si="46"/>
        <v>0</v>
      </c>
    </row>
    <row r="211" spans="1:17" ht="12.75" customHeight="1" hidden="1">
      <c r="A211" s="4" t="s">
        <v>155</v>
      </c>
      <c r="B211" s="42"/>
      <c r="C211" s="42"/>
      <c r="D211" s="42"/>
      <c r="E211" s="42">
        <f>B211+C211</f>
        <v>0</v>
      </c>
      <c r="F211" s="42"/>
      <c r="G211" s="42"/>
      <c r="H211" s="42">
        <f t="shared" si="47"/>
        <v>0</v>
      </c>
      <c r="I211" s="42"/>
      <c r="J211" s="42"/>
      <c r="K211" s="42">
        <f t="shared" si="48"/>
        <v>0</v>
      </c>
      <c r="L211" s="42"/>
      <c r="M211" s="42"/>
      <c r="N211" s="42">
        <f t="shared" si="45"/>
        <v>0</v>
      </c>
      <c r="O211" s="42"/>
      <c r="P211" s="42"/>
      <c r="Q211" s="42">
        <f t="shared" si="46"/>
        <v>0</v>
      </c>
    </row>
    <row r="212" spans="1:17" ht="12.75" customHeight="1" hidden="1">
      <c r="A212" s="4" t="s">
        <v>139</v>
      </c>
      <c r="B212" s="42"/>
      <c r="C212" s="42"/>
      <c r="D212" s="42"/>
      <c r="E212" s="42">
        <f>B212+C212+D212</f>
        <v>0</v>
      </c>
      <c r="F212" s="42"/>
      <c r="G212" s="42"/>
      <c r="H212" s="42">
        <f t="shared" si="47"/>
        <v>0</v>
      </c>
      <c r="I212" s="42"/>
      <c r="J212" s="42"/>
      <c r="K212" s="42">
        <f t="shared" si="48"/>
        <v>0</v>
      </c>
      <c r="L212" s="42"/>
      <c r="M212" s="42"/>
      <c r="N212" s="42">
        <f t="shared" si="45"/>
        <v>0</v>
      </c>
      <c r="O212" s="42"/>
      <c r="P212" s="42"/>
      <c r="Q212" s="42">
        <f t="shared" si="46"/>
        <v>0</v>
      </c>
    </row>
    <row r="213" spans="1:17" ht="12.75" customHeight="1">
      <c r="A213" s="4" t="s">
        <v>40</v>
      </c>
      <c r="B213" s="42">
        <v>3000</v>
      </c>
      <c r="C213" s="42">
        <v>2000</v>
      </c>
      <c r="D213" s="42"/>
      <c r="E213" s="42">
        <f>B213+C213+D213</f>
        <v>5000</v>
      </c>
      <c r="F213" s="42"/>
      <c r="G213" s="42"/>
      <c r="H213" s="42">
        <f t="shared" si="47"/>
        <v>5000</v>
      </c>
      <c r="I213" s="42"/>
      <c r="J213" s="42"/>
      <c r="K213" s="42">
        <f t="shared" si="48"/>
        <v>5000</v>
      </c>
      <c r="L213" s="42"/>
      <c r="M213" s="42"/>
      <c r="N213" s="42">
        <f t="shared" si="45"/>
        <v>5000</v>
      </c>
      <c r="O213" s="42"/>
      <c r="P213" s="42"/>
      <c r="Q213" s="42">
        <f>SUM(N213:P213)</f>
        <v>5000</v>
      </c>
    </row>
    <row r="214" spans="1:17" ht="12.75" customHeight="1">
      <c r="A214" s="4" t="s">
        <v>69</v>
      </c>
      <c r="B214" s="42">
        <v>20000</v>
      </c>
      <c r="C214" s="42"/>
      <c r="D214" s="42"/>
      <c r="E214" s="42">
        <f>B214+C214+D214</f>
        <v>20000</v>
      </c>
      <c r="F214" s="42"/>
      <c r="G214" s="42"/>
      <c r="H214" s="42">
        <f t="shared" si="47"/>
        <v>20000</v>
      </c>
      <c r="I214" s="42"/>
      <c r="J214" s="42"/>
      <c r="K214" s="42">
        <f t="shared" si="48"/>
        <v>20000</v>
      </c>
      <c r="L214" s="42"/>
      <c r="M214" s="42"/>
      <c r="N214" s="42">
        <f t="shared" si="45"/>
        <v>20000</v>
      </c>
      <c r="O214" s="42"/>
      <c r="P214" s="42"/>
      <c r="Q214" s="42">
        <f>SUM(N214:P214)</f>
        <v>20000</v>
      </c>
    </row>
    <row r="215" spans="1:17" ht="12.75" customHeight="1">
      <c r="A215" s="4" t="s">
        <v>54</v>
      </c>
      <c r="B215" s="42">
        <v>60000</v>
      </c>
      <c r="C215" s="42">
        <f>-500+17220.6-2000</f>
        <v>14720.599999999999</v>
      </c>
      <c r="D215" s="42"/>
      <c r="E215" s="42">
        <f>B215+C215+D215</f>
        <v>74720.6</v>
      </c>
      <c r="F215" s="42"/>
      <c r="G215" s="42"/>
      <c r="H215" s="42">
        <f t="shared" si="47"/>
        <v>74720.6</v>
      </c>
      <c r="I215" s="42"/>
      <c r="J215" s="42"/>
      <c r="K215" s="42">
        <f t="shared" si="48"/>
        <v>74720.6</v>
      </c>
      <c r="L215" s="42"/>
      <c r="M215" s="42"/>
      <c r="N215" s="42">
        <f t="shared" si="45"/>
        <v>74720.6</v>
      </c>
      <c r="O215" s="42"/>
      <c r="P215" s="42"/>
      <c r="Q215" s="42">
        <f>SUM(N215:P215)</f>
        <v>74720.6</v>
      </c>
    </row>
    <row r="216" spans="1:17" ht="12" customHeight="1" hidden="1">
      <c r="A216" s="8" t="s">
        <v>77</v>
      </c>
      <c r="B216" s="40"/>
      <c r="C216" s="40"/>
      <c r="D216" s="40"/>
      <c r="E216" s="42">
        <f>B216+C216</f>
        <v>0</v>
      </c>
      <c r="F216" s="40"/>
      <c r="G216" s="40"/>
      <c r="H216" s="42">
        <f>E216+F216</f>
        <v>0</v>
      </c>
      <c r="I216" s="40"/>
      <c r="J216" s="40"/>
      <c r="K216" s="42">
        <f>H216+I216</f>
        <v>0</v>
      </c>
      <c r="L216" s="40"/>
      <c r="M216" s="40"/>
      <c r="N216" s="42">
        <f>K216+L216</f>
        <v>0</v>
      </c>
      <c r="O216" s="40"/>
      <c r="P216" s="40"/>
      <c r="Q216" s="42">
        <f>N216+O216</f>
        <v>0</v>
      </c>
    </row>
    <row r="217" spans="1:17" ht="12" customHeight="1" hidden="1">
      <c r="A217" s="8" t="s">
        <v>140</v>
      </c>
      <c r="B217" s="40"/>
      <c r="C217" s="40"/>
      <c r="D217" s="40"/>
      <c r="E217" s="42">
        <f>B217+C217</f>
        <v>0</v>
      </c>
      <c r="F217" s="40"/>
      <c r="G217" s="40"/>
      <c r="H217" s="42">
        <f>E217+F217</f>
        <v>0</v>
      </c>
      <c r="I217" s="40"/>
      <c r="J217" s="40"/>
      <c r="K217" s="42">
        <f>H217+I217</f>
        <v>0</v>
      </c>
      <c r="L217" s="40"/>
      <c r="M217" s="40"/>
      <c r="N217" s="42">
        <f>K217+L217</f>
        <v>0</v>
      </c>
      <c r="O217" s="40"/>
      <c r="P217" s="40"/>
      <c r="Q217" s="42">
        <f>N217+O217</f>
        <v>0</v>
      </c>
    </row>
    <row r="218" spans="1:17" ht="12" customHeight="1">
      <c r="A218" s="36" t="s">
        <v>228</v>
      </c>
      <c r="B218" s="46">
        <v>25500</v>
      </c>
      <c r="C218" s="46">
        <f>-500-2000</f>
        <v>-2500</v>
      </c>
      <c r="D218" s="46"/>
      <c r="E218" s="46">
        <f>SUM(A218:D218)</f>
        <v>23000</v>
      </c>
      <c r="F218" s="42"/>
      <c r="G218" s="42"/>
      <c r="H218" s="42">
        <f>SUM(E218:G218)</f>
        <v>23000</v>
      </c>
      <c r="I218" s="42"/>
      <c r="J218" s="42"/>
      <c r="K218" s="42">
        <f>SUM(H218:J218)</f>
        <v>23000</v>
      </c>
      <c r="L218" s="42"/>
      <c r="M218" s="42"/>
      <c r="N218" s="42">
        <f>SUM(K218:M218)</f>
        <v>23000</v>
      </c>
      <c r="O218" s="42"/>
      <c r="P218" s="42"/>
      <c r="Q218" s="42">
        <f>SUM(N218:P218)</f>
        <v>23000</v>
      </c>
    </row>
    <row r="219" spans="1:17" ht="19.5" customHeight="1">
      <c r="A219" s="2" t="s">
        <v>17</v>
      </c>
      <c r="B219" s="39">
        <f aca="true" t="shared" si="49" ref="B219:Q219">B220+B240</f>
        <v>508374.2</v>
      </c>
      <c r="C219" s="39">
        <f t="shared" si="49"/>
        <v>1060790.5</v>
      </c>
      <c r="D219" s="39">
        <f t="shared" si="49"/>
        <v>0</v>
      </c>
      <c r="E219" s="39">
        <f t="shared" si="49"/>
        <v>1569164.7</v>
      </c>
      <c r="F219" s="39">
        <f t="shared" si="49"/>
        <v>0</v>
      </c>
      <c r="G219" s="39">
        <f t="shared" si="49"/>
        <v>0</v>
      </c>
      <c r="H219" s="39">
        <f t="shared" si="49"/>
        <v>1569164.7</v>
      </c>
      <c r="I219" s="39">
        <f t="shared" si="49"/>
        <v>0</v>
      </c>
      <c r="J219" s="39">
        <f t="shared" si="49"/>
        <v>0</v>
      </c>
      <c r="K219" s="39">
        <f t="shared" si="49"/>
        <v>1569164.7</v>
      </c>
      <c r="L219" s="39">
        <f t="shared" si="49"/>
        <v>0</v>
      </c>
      <c r="M219" s="39">
        <f t="shared" si="49"/>
        <v>0</v>
      </c>
      <c r="N219" s="39">
        <f t="shared" si="49"/>
        <v>1569164.7</v>
      </c>
      <c r="O219" s="39">
        <f t="shared" si="49"/>
        <v>0</v>
      </c>
      <c r="P219" s="39">
        <f t="shared" si="49"/>
        <v>0</v>
      </c>
      <c r="Q219" s="39">
        <f t="shared" si="49"/>
        <v>1569164.7</v>
      </c>
    </row>
    <row r="220" spans="1:17" ht="15" customHeight="1">
      <c r="A220" s="6" t="s">
        <v>34</v>
      </c>
      <c r="B220" s="44">
        <f>SUM(B222:B239)</f>
        <v>339280</v>
      </c>
      <c r="C220" s="44">
        <f>SUM(C222:C239)</f>
        <v>1060490.5</v>
      </c>
      <c r="D220" s="44">
        <f>SUM(D222:D239)</f>
        <v>0</v>
      </c>
      <c r="E220" s="44">
        <f>B220+C220+D220</f>
        <v>1399770.5</v>
      </c>
      <c r="F220" s="44">
        <f>SUM(F222:F239)</f>
        <v>0</v>
      </c>
      <c r="G220" s="44">
        <f>SUM(G222:G239)</f>
        <v>0</v>
      </c>
      <c r="H220" s="44">
        <f>E220+F220+G220</f>
        <v>1399770.5</v>
      </c>
      <c r="I220" s="44">
        <f>SUM(I222:I239)</f>
        <v>0</v>
      </c>
      <c r="J220" s="44">
        <f>SUM(J222:J239)</f>
        <v>0</v>
      </c>
      <c r="K220" s="44">
        <f>H220+I220+J220</f>
        <v>1399770.5</v>
      </c>
      <c r="L220" s="44">
        <f>SUM(L222:L239)</f>
        <v>0</v>
      </c>
      <c r="M220" s="44">
        <f>SUM(M222:M239)</f>
        <v>0</v>
      </c>
      <c r="N220" s="44">
        <f>K220+L220+M220</f>
        <v>1399770.5</v>
      </c>
      <c r="O220" s="44">
        <f>SUM(O222:O239)</f>
        <v>0</v>
      </c>
      <c r="P220" s="44">
        <f>SUM(P222:P239)</f>
        <v>0</v>
      </c>
      <c r="Q220" s="44">
        <f>N220+O220+P220</f>
        <v>1399770.5</v>
      </c>
    </row>
    <row r="221" spans="1:17" ht="10.5" customHeight="1">
      <c r="A221" s="10" t="s">
        <v>1</v>
      </c>
      <c r="B221" s="40"/>
      <c r="C221" s="40"/>
      <c r="D221" s="40"/>
      <c r="E221" s="42"/>
      <c r="F221" s="40"/>
      <c r="G221" s="40"/>
      <c r="H221" s="42"/>
      <c r="I221" s="40"/>
      <c r="J221" s="40"/>
      <c r="K221" s="42"/>
      <c r="L221" s="40"/>
      <c r="M221" s="40"/>
      <c r="N221" s="42"/>
      <c r="O221" s="40"/>
      <c r="P221" s="40"/>
      <c r="Q221" s="42"/>
    </row>
    <row r="222" spans="1:17" ht="12.75" customHeight="1">
      <c r="A222" s="5" t="s">
        <v>18</v>
      </c>
      <c r="B222" s="42">
        <v>317530</v>
      </c>
      <c r="C222" s="42">
        <f>291+200</f>
        <v>491</v>
      </c>
      <c r="D222" s="42"/>
      <c r="E222" s="42">
        <f>B222+C222+D222</f>
        <v>318021</v>
      </c>
      <c r="F222" s="42"/>
      <c r="G222" s="42"/>
      <c r="H222" s="42">
        <f>E222+F222+G222</f>
        <v>318021</v>
      </c>
      <c r="I222" s="42"/>
      <c r="J222" s="42"/>
      <c r="K222" s="42">
        <f>H222+I222+J222</f>
        <v>318021</v>
      </c>
      <c r="L222" s="42"/>
      <c r="M222" s="42"/>
      <c r="N222" s="42">
        <f>K222+L222+M222</f>
        <v>318021</v>
      </c>
      <c r="O222" s="42"/>
      <c r="P222" s="42"/>
      <c r="Q222" s="42">
        <f>N222+O222+P222</f>
        <v>318021</v>
      </c>
    </row>
    <row r="223" spans="1:17" ht="12.75" customHeight="1">
      <c r="A223" s="5" t="s">
        <v>32</v>
      </c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</row>
    <row r="224" spans="1:17" ht="12.75" customHeight="1">
      <c r="A224" s="5" t="s">
        <v>29</v>
      </c>
      <c r="B224" s="42"/>
      <c r="C224" s="42">
        <v>392418</v>
      </c>
      <c r="D224" s="42"/>
      <c r="E224" s="42">
        <f>B224+C224+D224</f>
        <v>392418</v>
      </c>
      <c r="F224" s="42"/>
      <c r="G224" s="42"/>
      <c r="H224" s="42">
        <f aca="true" t="shared" si="50" ref="H224:H232">E224+F224+G224</f>
        <v>392418</v>
      </c>
      <c r="I224" s="42"/>
      <c r="J224" s="42"/>
      <c r="K224" s="42">
        <f aca="true" t="shared" si="51" ref="K224:K232">H224+I224+J224</f>
        <v>392418</v>
      </c>
      <c r="L224" s="42"/>
      <c r="M224" s="42"/>
      <c r="N224" s="42">
        <f aca="true" t="shared" si="52" ref="N224:N234">K224+L224+M224</f>
        <v>392418</v>
      </c>
      <c r="O224" s="42"/>
      <c r="P224" s="42"/>
      <c r="Q224" s="42">
        <f aca="true" t="shared" si="53" ref="Q224:Q240">N224+O224+P224</f>
        <v>392418</v>
      </c>
    </row>
    <row r="225" spans="1:17" ht="12.75" customHeight="1">
      <c r="A225" s="5" t="s">
        <v>30</v>
      </c>
      <c r="B225" s="42"/>
      <c r="C225" s="42">
        <v>44760</v>
      </c>
      <c r="D225" s="42"/>
      <c r="E225" s="42">
        <f>B225+C225</f>
        <v>44760</v>
      </c>
      <c r="F225" s="42"/>
      <c r="G225" s="42"/>
      <c r="H225" s="42">
        <f t="shared" si="50"/>
        <v>44760</v>
      </c>
      <c r="I225" s="42"/>
      <c r="J225" s="42"/>
      <c r="K225" s="42">
        <f t="shared" si="51"/>
        <v>44760</v>
      </c>
      <c r="L225" s="42"/>
      <c r="M225" s="42"/>
      <c r="N225" s="42">
        <f t="shared" si="52"/>
        <v>44760</v>
      </c>
      <c r="O225" s="42"/>
      <c r="P225" s="42"/>
      <c r="Q225" s="42">
        <f t="shared" si="53"/>
        <v>44760</v>
      </c>
    </row>
    <row r="226" spans="1:17" ht="12.75" customHeight="1">
      <c r="A226" s="5" t="s">
        <v>31</v>
      </c>
      <c r="B226" s="42"/>
      <c r="C226" s="42">
        <v>620687</v>
      </c>
      <c r="D226" s="42"/>
      <c r="E226" s="42">
        <f>B226+C226+D226</f>
        <v>620687</v>
      </c>
      <c r="F226" s="42"/>
      <c r="G226" s="42"/>
      <c r="H226" s="42">
        <f t="shared" si="50"/>
        <v>620687</v>
      </c>
      <c r="I226" s="42"/>
      <c r="J226" s="42"/>
      <c r="K226" s="42">
        <f t="shared" si="51"/>
        <v>620687</v>
      </c>
      <c r="L226" s="42"/>
      <c r="M226" s="42"/>
      <c r="N226" s="42">
        <f t="shared" si="52"/>
        <v>620687</v>
      </c>
      <c r="O226" s="42"/>
      <c r="P226" s="42"/>
      <c r="Q226" s="42">
        <f t="shared" si="53"/>
        <v>620687</v>
      </c>
    </row>
    <row r="227" spans="1:17" ht="12.75" customHeight="1" hidden="1">
      <c r="A227" s="5" t="s">
        <v>100</v>
      </c>
      <c r="B227" s="42"/>
      <c r="C227" s="42"/>
      <c r="D227" s="42"/>
      <c r="E227" s="42">
        <f aca="true" t="shared" si="54" ref="E227:E238">B227+C227</f>
        <v>0</v>
      </c>
      <c r="F227" s="42"/>
      <c r="G227" s="42"/>
      <c r="H227" s="42">
        <f t="shared" si="50"/>
        <v>0</v>
      </c>
      <c r="I227" s="42"/>
      <c r="J227" s="42"/>
      <c r="K227" s="42">
        <f t="shared" si="51"/>
        <v>0</v>
      </c>
      <c r="L227" s="42"/>
      <c r="M227" s="42"/>
      <c r="N227" s="42">
        <f t="shared" si="52"/>
        <v>0</v>
      </c>
      <c r="O227" s="42"/>
      <c r="P227" s="42"/>
      <c r="Q227" s="42">
        <f t="shared" si="53"/>
        <v>0</v>
      </c>
    </row>
    <row r="228" spans="1:17" ht="12.75" customHeight="1">
      <c r="A228" s="5" t="s">
        <v>44</v>
      </c>
      <c r="B228" s="42"/>
      <c r="C228" s="42">
        <v>16</v>
      </c>
      <c r="D228" s="42"/>
      <c r="E228" s="42">
        <f t="shared" si="54"/>
        <v>16</v>
      </c>
      <c r="F228" s="42"/>
      <c r="G228" s="42"/>
      <c r="H228" s="42">
        <f t="shared" si="50"/>
        <v>16</v>
      </c>
      <c r="I228" s="42"/>
      <c r="J228" s="42"/>
      <c r="K228" s="42">
        <f t="shared" si="51"/>
        <v>16</v>
      </c>
      <c r="L228" s="42"/>
      <c r="M228" s="42"/>
      <c r="N228" s="42">
        <f t="shared" si="52"/>
        <v>16</v>
      </c>
      <c r="O228" s="42"/>
      <c r="P228" s="42"/>
      <c r="Q228" s="42">
        <f t="shared" si="53"/>
        <v>16</v>
      </c>
    </row>
    <row r="229" spans="1:17" ht="12.75" customHeight="1">
      <c r="A229" s="5" t="s">
        <v>236</v>
      </c>
      <c r="B229" s="42"/>
      <c r="C229" s="42">
        <f>106.1+1001.3+639+138.1</f>
        <v>1884.4999999999998</v>
      </c>
      <c r="D229" s="42"/>
      <c r="E229" s="42">
        <f t="shared" si="54"/>
        <v>1884.4999999999998</v>
      </c>
      <c r="F229" s="42"/>
      <c r="G229" s="42"/>
      <c r="H229" s="42">
        <f t="shared" si="50"/>
        <v>1884.4999999999998</v>
      </c>
      <c r="I229" s="42"/>
      <c r="J229" s="42"/>
      <c r="K229" s="42">
        <f t="shared" si="51"/>
        <v>1884.4999999999998</v>
      </c>
      <c r="L229" s="42"/>
      <c r="M229" s="42"/>
      <c r="N229" s="42">
        <f t="shared" si="52"/>
        <v>1884.4999999999998</v>
      </c>
      <c r="O229" s="42"/>
      <c r="P229" s="42"/>
      <c r="Q229" s="42">
        <f t="shared" si="53"/>
        <v>1884.4999999999998</v>
      </c>
    </row>
    <row r="230" spans="1:17" ht="12.75" customHeight="1">
      <c r="A230" s="5" t="s">
        <v>86</v>
      </c>
      <c r="B230" s="42"/>
      <c r="C230" s="42">
        <v>825</v>
      </c>
      <c r="D230" s="42"/>
      <c r="E230" s="42">
        <f t="shared" si="54"/>
        <v>825</v>
      </c>
      <c r="F230" s="42"/>
      <c r="G230" s="42"/>
      <c r="H230" s="42">
        <f t="shared" si="50"/>
        <v>825</v>
      </c>
      <c r="I230" s="42"/>
      <c r="J230" s="42"/>
      <c r="K230" s="42">
        <f t="shared" si="51"/>
        <v>825</v>
      </c>
      <c r="L230" s="42"/>
      <c r="M230" s="42"/>
      <c r="N230" s="42">
        <f t="shared" si="52"/>
        <v>825</v>
      </c>
      <c r="O230" s="42"/>
      <c r="P230" s="42"/>
      <c r="Q230" s="42">
        <f t="shared" si="53"/>
        <v>825</v>
      </c>
    </row>
    <row r="231" spans="1:17" ht="12.75" customHeight="1" hidden="1">
      <c r="A231" s="5" t="s">
        <v>87</v>
      </c>
      <c r="B231" s="42"/>
      <c r="C231" s="42"/>
      <c r="D231" s="42"/>
      <c r="E231" s="42">
        <f t="shared" si="54"/>
        <v>0</v>
      </c>
      <c r="F231" s="42"/>
      <c r="G231" s="42"/>
      <c r="H231" s="42">
        <f t="shared" si="50"/>
        <v>0</v>
      </c>
      <c r="I231" s="42"/>
      <c r="J231" s="42"/>
      <c r="K231" s="42">
        <f t="shared" si="51"/>
        <v>0</v>
      </c>
      <c r="L231" s="42"/>
      <c r="M231" s="42"/>
      <c r="N231" s="42">
        <f t="shared" si="52"/>
        <v>0</v>
      </c>
      <c r="O231" s="42"/>
      <c r="P231" s="42"/>
      <c r="Q231" s="42">
        <f t="shared" si="53"/>
        <v>0</v>
      </c>
    </row>
    <row r="232" spans="1:17" ht="12.75" customHeight="1" hidden="1">
      <c r="A232" s="5" t="s">
        <v>109</v>
      </c>
      <c r="B232" s="42"/>
      <c r="C232" s="42"/>
      <c r="D232" s="42"/>
      <c r="E232" s="42">
        <f t="shared" si="54"/>
        <v>0</v>
      </c>
      <c r="F232" s="42"/>
      <c r="G232" s="42"/>
      <c r="H232" s="42">
        <f t="shared" si="50"/>
        <v>0</v>
      </c>
      <c r="I232" s="42"/>
      <c r="J232" s="42"/>
      <c r="K232" s="42">
        <f t="shared" si="51"/>
        <v>0</v>
      </c>
      <c r="L232" s="42"/>
      <c r="M232" s="42"/>
      <c r="N232" s="42">
        <f t="shared" si="52"/>
        <v>0</v>
      </c>
      <c r="O232" s="42"/>
      <c r="P232" s="42"/>
      <c r="Q232" s="42">
        <f t="shared" si="53"/>
        <v>0</v>
      </c>
    </row>
    <row r="233" spans="1:17" ht="12.75" customHeight="1" hidden="1">
      <c r="A233" s="5" t="s">
        <v>206</v>
      </c>
      <c r="B233" s="42"/>
      <c r="C233" s="42"/>
      <c r="D233" s="42"/>
      <c r="E233" s="42">
        <f t="shared" si="54"/>
        <v>0</v>
      </c>
      <c r="F233" s="42"/>
      <c r="G233" s="42"/>
      <c r="H233" s="42"/>
      <c r="I233" s="42"/>
      <c r="J233" s="42"/>
      <c r="K233" s="42"/>
      <c r="L233" s="42"/>
      <c r="M233" s="42"/>
      <c r="N233" s="42">
        <f t="shared" si="52"/>
        <v>0</v>
      </c>
      <c r="O233" s="42"/>
      <c r="P233" s="42"/>
      <c r="Q233" s="42">
        <f t="shared" si="53"/>
        <v>0</v>
      </c>
    </row>
    <row r="234" spans="1:17" ht="12.75" customHeight="1" hidden="1">
      <c r="A234" s="5" t="s">
        <v>207</v>
      </c>
      <c r="B234" s="42"/>
      <c r="C234" s="42"/>
      <c r="D234" s="42"/>
      <c r="E234" s="42">
        <f t="shared" si="54"/>
        <v>0</v>
      </c>
      <c r="F234" s="42"/>
      <c r="G234" s="42"/>
      <c r="H234" s="42"/>
      <c r="I234" s="42"/>
      <c r="J234" s="42"/>
      <c r="K234" s="42"/>
      <c r="L234" s="42"/>
      <c r="M234" s="42"/>
      <c r="N234" s="42">
        <f t="shared" si="52"/>
        <v>0</v>
      </c>
      <c r="O234" s="42"/>
      <c r="P234" s="42"/>
      <c r="Q234" s="42">
        <f t="shared" si="53"/>
        <v>0</v>
      </c>
    </row>
    <row r="235" spans="1:17" ht="12.75" customHeight="1" hidden="1">
      <c r="A235" s="32" t="s">
        <v>217</v>
      </c>
      <c r="B235" s="46"/>
      <c r="C235" s="46"/>
      <c r="D235" s="46"/>
      <c r="E235" s="46">
        <f t="shared" si="54"/>
        <v>0</v>
      </c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>
        <f t="shared" si="53"/>
        <v>0</v>
      </c>
    </row>
    <row r="236" spans="1:17" ht="12.75" customHeight="1" hidden="1">
      <c r="A236" s="5" t="s">
        <v>208</v>
      </c>
      <c r="B236" s="42"/>
      <c r="C236" s="42"/>
      <c r="D236" s="42"/>
      <c r="E236" s="42">
        <f t="shared" si="54"/>
        <v>0</v>
      </c>
      <c r="F236" s="42"/>
      <c r="G236" s="42"/>
      <c r="H236" s="42"/>
      <c r="I236" s="42"/>
      <c r="J236" s="42"/>
      <c r="K236" s="42"/>
      <c r="L236" s="42"/>
      <c r="M236" s="42"/>
      <c r="N236" s="42">
        <f>K236+L236+M236</f>
        <v>0</v>
      </c>
      <c r="O236" s="42"/>
      <c r="P236" s="42"/>
      <c r="Q236" s="42">
        <f t="shared" si="53"/>
        <v>0</v>
      </c>
    </row>
    <row r="237" spans="1:17" ht="12.75" customHeight="1">
      <c r="A237" s="5" t="s">
        <v>238</v>
      </c>
      <c r="B237" s="42"/>
      <c r="C237" s="42">
        <v>154</v>
      </c>
      <c r="D237" s="42"/>
      <c r="E237" s="42">
        <f t="shared" si="54"/>
        <v>154</v>
      </c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</row>
    <row r="238" spans="1:17" ht="12.75" customHeight="1" hidden="1">
      <c r="A238" s="5" t="s">
        <v>43</v>
      </c>
      <c r="B238" s="42"/>
      <c r="C238" s="42"/>
      <c r="D238" s="42"/>
      <c r="E238" s="42">
        <f t="shared" si="54"/>
        <v>0</v>
      </c>
      <c r="F238" s="42"/>
      <c r="G238" s="42"/>
      <c r="H238" s="42">
        <f>E238+F238+G238</f>
        <v>0</v>
      </c>
      <c r="I238" s="42"/>
      <c r="J238" s="42"/>
      <c r="K238" s="42">
        <f>H238+I238+J238</f>
        <v>0</v>
      </c>
      <c r="L238" s="42"/>
      <c r="M238" s="42"/>
      <c r="N238" s="42">
        <f>K238+L238+M238</f>
        <v>0</v>
      </c>
      <c r="O238" s="42"/>
      <c r="P238" s="42"/>
      <c r="Q238" s="42">
        <f t="shared" si="53"/>
        <v>0</v>
      </c>
    </row>
    <row r="239" spans="1:17" ht="12.75" customHeight="1">
      <c r="A239" s="4" t="s">
        <v>9</v>
      </c>
      <c r="B239" s="42">
        <v>21750</v>
      </c>
      <c r="C239" s="42">
        <v>-745</v>
      </c>
      <c r="D239" s="42"/>
      <c r="E239" s="42">
        <f aca="true" t="shared" si="55" ref="E239:E245">B239+C239+D239</f>
        <v>21005</v>
      </c>
      <c r="F239" s="42"/>
      <c r="G239" s="42"/>
      <c r="H239" s="42">
        <f>E239+F239+G239</f>
        <v>21005</v>
      </c>
      <c r="I239" s="42"/>
      <c r="J239" s="42"/>
      <c r="K239" s="42">
        <f>H239+I239+J239</f>
        <v>21005</v>
      </c>
      <c r="L239" s="42"/>
      <c r="M239" s="42"/>
      <c r="N239" s="42">
        <f>K239+L239+M239</f>
        <v>21005</v>
      </c>
      <c r="O239" s="42"/>
      <c r="P239" s="42"/>
      <c r="Q239" s="42">
        <f t="shared" si="53"/>
        <v>21005</v>
      </c>
    </row>
    <row r="240" spans="1:17" ht="15" customHeight="1">
      <c r="A240" s="13" t="s">
        <v>35</v>
      </c>
      <c r="B240" s="45">
        <f>SUM(B244:B245)</f>
        <v>169094.2</v>
      </c>
      <c r="C240" s="45">
        <f>SUM(C242:C245)</f>
        <v>300</v>
      </c>
      <c r="D240" s="45">
        <f>SUM(D244:D245)</f>
        <v>0</v>
      </c>
      <c r="E240" s="44">
        <f t="shared" si="55"/>
        <v>169394.2</v>
      </c>
      <c r="F240" s="45">
        <f>SUM(F242:F245)</f>
        <v>0</v>
      </c>
      <c r="G240" s="45">
        <f>SUM(G244:G245)</f>
        <v>0</v>
      </c>
      <c r="H240" s="44">
        <f>E240+F240+G240</f>
        <v>169394.2</v>
      </c>
      <c r="I240" s="45">
        <f>SUM(I242:I245)</f>
        <v>0</v>
      </c>
      <c r="J240" s="45">
        <f>SUM(J244:J245)</f>
        <v>0</v>
      </c>
      <c r="K240" s="44">
        <f>H240+I240+J240</f>
        <v>169394.2</v>
      </c>
      <c r="L240" s="45">
        <f>SUM(L242:L245)</f>
        <v>0</v>
      </c>
      <c r="M240" s="45">
        <f>SUM(M242:M245)</f>
        <v>0</v>
      </c>
      <c r="N240" s="44">
        <f>K240+L240+M240</f>
        <v>169394.2</v>
      </c>
      <c r="O240" s="45">
        <f>SUM(O242:O245)</f>
        <v>0</v>
      </c>
      <c r="P240" s="45">
        <f>SUM(P242:P245)</f>
        <v>0</v>
      </c>
      <c r="Q240" s="44">
        <f t="shared" si="53"/>
        <v>169394.2</v>
      </c>
    </row>
    <row r="241" spans="1:17" ht="10.5" customHeight="1">
      <c r="A241" s="3" t="s">
        <v>1</v>
      </c>
      <c r="B241" s="42"/>
      <c r="C241" s="42"/>
      <c r="D241" s="42"/>
      <c r="E241" s="42"/>
      <c r="F241" s="42"/>
      <c r="G241" s="42"/>
      <c r="H241" s="39"/>
      <c r="I241" s="42"/>
      <c r="J241" s="42"/>
      <c r="K241" s="39"/>
      <c r="L241" s="42"/>
      <c r="M241" s="42"/>
      <c r="N241" s="39"/>
      <c r="O241" s="42"/>
      <c r="P241" s="42"/>
      <c r="Q241" s="39"/>
    </row>
    <row r="242" spans="1:17" ht="12.75" customHeight="1">
      <c r="A242" s="5" t="s">
        <v>135</v>
      </c>
      <c r="B242" s="42"/>
      <c r="C242" s="42">
        <v>300</v>
      </c>
      <c r="D242" s="42"/>
      <c r="E242" s="42">
        <f t="shared" si="55"/>
        <v>300</v>
      </c>
      <c r="F242" s="42"/>
      <c r="G242" s="42"/>
      <c r="H242" s="42">
        <f>E242+F242+G242</f>
        <v>300</v>
      </c>
      <c r="I242" s="42"/>
      <c r="J242" s="42"/>
      <c r="K242" s="42">
        <f>H242+I242+J242</f>
        <v>300</v>
      </c>
      <c r="L242" s="42"/>
      <c r="M242" s="42"/>
      <c r="N242" s="42">
        <f>K242+L242+M242</f>
        <v>300</v>
      </c>
      <c r="O242" s="42"/>
      <c r="P242" s="42"/>
      <c r="Q242" s="42">
        <f>N242+O242+P242</f>
        <v>300</v>
      </c>
    </row>
    <row r="243" spans="1:17" ht="12.75" customHeight="1" hidden="1">
      <c r="A243" s="5" t="s">
        <v>208</v>
      </c>
      <c r="B243" s="42"/>
      <c r="C243" s="42"/>
      <c r="D243" s="42"/>
      <c r="E243" s="42">
        <f t="shared" si="55"/>
        <v>0</v>
      </c>
      <c r="F243" s="42"/>
      <c r="G243" s="42"/>
      <c r="H243" s="42"/>
      <c r="I243" s="42"/>
      <c r="J243" s="42"/>
      <c r="K243" s="42"/>
      <c r="L243" s="42"/>
      <c r="M243" s="42"/>
      <c r="N243" s="42">
        <f>K243+L243+M243</f>
        <v>0</v>
      </c>
      <c r="O243" s="42"/>
      <c r="P243" s="42"/>
      <c r="Q243" s="42">
        <f>N243+O243+P243</f>
        <v>0</v>
      </c>
    </row>
    <row r="244" spans="1:17" ht="12.75" customHeight="1" hidden="1">
      <c r="A244" s="8" t="s">
        <v>43</v>
      </c>
      <c r="B244" s="40"/>
      <c r="C244" s="40"/>
      <c r="D244" s="40"/>
      <c r="E244" s="42">
        <f t="shared" si="55"/>
        <v>0</v>
      </c>
      <c r="F244" s="40"/>
      <c r="G244" s="40"/>
      <c r="H244" s="42">
        <f>E244+F244+G244</f>
        <v>0</v>
      </c>
      <c r="I244" s="40"/>
      <c r="J244" s="40"/>
      <c r="K244" s="42">
        <f>H244+I244+J244</f>
        <v>0</v>
      </c>
      <c r="L244" s="40"/>
      <c r="M244" s="40"/>
      <c r="N244" s="42">
        <f>K244+L244+M244</f>
        <v>0</v>
      </c>
      <c r="O244" s="40"/>
      <c r="P244" s="40"/>
      <c r="Q244" s="42">
        <f>N244+O244+P244</f>
        <v>0</v>
      </c>
    </row>
    <row r="245" spans="1:17" ht="12.75" customHeight="1">
      <c r="A245" s="37" t="s">
        <v>125</v>
      </c>
      <c r="B245" s="48">
        <v>169094.2</v>
      </c>
      <c r="C245" s="48"/>
      <c r="D245" s="48"/>
      <c r="E245" s="46">
        <f t="shared" si="55"/>
        <v>169094.2</v>
      </c>
      <c r="F245" s="48"/>
      <c r="G245" s="48"/>
      <c r="H245" s="46">
        <f>E245+F245+G245</f>
        <v>169094.2</v>
      </c>
      <c r="I245" s="48"/>
      <c r="J245" s="48"/>
      <c r="K245" s="46">
        <f>H245+I245+J245</f>
        <v>169094.2</v>
      </c>
      <c r="L245" s="48"/>
      <c r="M245" s="48"/>
      <c r="N245" s="46">
        <f>K245+L245+M245</f>
        <v>169094.2</v>
      </c>
      <c r="O245" s="48"/>
      <c r="P245" s="48"/>
      <c r="Q245" s="46">
        <f>N245+O245+P245</f>
        <v>169094.2</v>
      </c>
    </row>
    <row r="246" spans="1:17" ht="19.5" customHeight="1">
      <c r="A246" s="2" t="s">
        <v>19</v>
      </c>
      <c r="B246" s="39">
        <f aca="true" t="shared" si="56" ref="B246:Q246">B247+B255</f>
        <v>320382</v>
      </c>
      <c r="C246" s="39">
        <f t="shared" si="56"/>
        <v>3672.6</v>
      </c>
      <c r="D246" s="39">
        <f t="shared" si="56"/>
        <v>0</v>
      </c>
      <c r="E246" s="39">
        <f t="shared" si="56"/>
        <v>324054.6</v>
      </c>
      <c r="F246" s="39">
        <f t="shared" si="56"/>
        <v>0</v>
      </c>
      <c r="G246" s="39">
        <f t="shared" si="56"/>
        <v>0</v>
      </c>
      <c r="H246" s="39">
        <f t="shared" si="56"/>
        <v>324054.6</v>
      </c>
      <c r="I246" s="39">
        <f t="shared" si="56"/>
        <v>0</v>
      </c>
      <c r="J246" s="39">
        <f t="shared" si="56"/>
        <v>0</v>
      </c>
      <c r="K246" s="39">
        <f t="shared" si="56"/>
        <v>324054.6</v>
      </c>
      <c r="L246" s="39">
        <f t="shared" si="56"/>
        <v>0</v>
      </c>
      <c r="M246" s="39">
        <f t="shared" si="56"/>
        <v>0</v>
      </c>
      <c r="N246" s="39">
        <f t="shared" si="56"/>
        <v>324054.6</v>
      </c>
      <c r="O246" s="39">
        <f t="shared" si="56"/>
        <v>0</v>
      </c>
      <c r="P246" s="39">
        <f t="shared" si="56"/>
        <v>0</v>
      </c>
      <c r="Q246" s="39">
        <f t="shared" si="56"/>
        <v>324054.6</v>
      </c>
    </row>
    <row r="247" spans="1:17" ht="12.75" customHeight="1">
      <c r="A247" s="6" t="s">
        <v>34</v>
      </c>
      <c r="B247" s="44">
        <f>SUM(B249:B254)</f>
        <v>310382</v>
      </c>
      <c r="C247" s="44">
        <f>SUM(C249:C254)</f>
        <v>3672.6</v>
      </c>
      <c r="D247" s="44">
        <f>SUM(D249:D254)</f>
        <v>0</v>
      </c>
      <c r="E247" s="44">
        <f>B247+C247+D247</f>
        <v>314054.6</v>
      </c>
      <c r="F247" s="44">
        <f>SUM(F249:F254)</f>
        <v>0</v>
      </c>
      <c r="G247" s="44">
        <f>SUM(G249:G254)</f>
        <v>0</v>
      </c>
      <c r="H247" s="44">
        <f>E247+F247+G247</f>
        <v>314054.6</v>
      </c>
      <c r="I247" s="44">
        <f>SUM(I249:I254)</f>
        <v>0</v>
      </c>
      <c r="J247" s="44">
        <f>SUM(J249:J254)</f>
        <v>0</v>
      </c>
      <c r="K247" s="44">
        <f>H247+I247+J247</f>
        <v>314054.6</v>
      </c>
      <c r="L247" s="44">
        <f>SUM(L249:L254)</f>
        <v>0</v>
      </c>
      <c r="M247" s="44">
        <f>SUM(M249:M254)</f>
        <v>0</v>
      </c>
      <c r="N247" s="44">
        <f>K247+L247+M247</f>
        <v>314054.6</v>
      </c>
      <c r="O247" s="44">
        <f>SUM(O249:O254)</f>
        <v>0</v>
      </c>
      <c r="P247" s="44">
        <f>SUM(P249:P254)</f>
        <v>0</v>
      </c>
      <c r="Q247" s="44">
        <f>N247+O247+P247</f>
        <v>314054.6</v>
      </c>
    </row>
    <row r="248" spans="1:17" ht="10.5" customHeight="1">
      <c r="A248" s="3" t="s">
        <v>1</v>
      </c>
      <c r="B248" s="42"/>
      <c r="C248" s="42"/>
      <c r="D248" s="42"/>
      <c r="E248" s="39"/>
      <c r="F248" s="42"/>
      <c r="G248" s="42"/>
      <c r="H248" s="39"/>
      <c r="I248" s="42"/>
      <c r="J248" s="42"/>
      <c r="K248" s="39"/>
      <c r="L248" s="42"/>
      <c r="M248" s="42"/>
      <c r="N248" s="39"/>
      <c r="O248" s="42"/>
      <c r="P248" s="42"/>
      <c r="Q248" s="39"/>
    </row>
    <row r="249" spans="1:17" ht="12.75" customHeight="1">
      <c r="A249" s="8" t="s">
        <v>18</v>
      </c>
      <c r="B249" s="40">
        <v>182762</v>
      </c>
      <c r="C249" s="40"/>
      <c r="D249" s="40"/>
      <c r="E249" s="42">
        <f>B249+C249+D249</f>
        <v>182762</v>
      </c>
      <c r="F249" s="40"/>
      <c r="G249" s="40"/>
      <c r="H249" s="42">
        <f>E249+F249+G249</f>
        <v>182762</v>
      </c>
      <c r="I249" s="40"/>
      <c r="J249" s="40"/>
      <c r="K249" s="42">
        <f aca="true" t="shared" si="57" ref="K249:K255">H249+I249+J249</f>
        <v>182762</v>
      </c>
      <c r="L249" s="40"/>
      <c r="M249" s="40"/>
      <c r="N249" s="42">
        <f aca="true" t="shared" si="58" ref="N249:N255">K249+L249+M249</f>
        <v>182762</v>
      </c>
      <c r="O249" s="40"/>
      <c r="P249" s="40"/>
      <c r="Q249" s="42">
        <f aca="true" t="shared" si="59" ref="Q249:Q255">N249+O249+P249</f>
        <v>182762</v>
      </c>
    </row>
    <row r="250" spans="1:17" ht="12.75" customHeight="1">
      <c r="A250" s="5" t="s">
        <v>130</v>
      </c>
      <c r="B250" s="42">
        <v>87240</v>
      </c>
      <c r="C250" s="42"/>
      <c r="D250" s="42"/>
      <c r="E250" s="42">
        <f>B250+C250+D250</f>
        <v>87240</v>
      </c>
      <c r="F250" s="42"/>
      <c r="G250" s="42"/>
      <c r="H250" s="42">
        <f>E250+F250+G250</f>
        <v>87240</v>
      </c>
      <c r="I250" s="42"/>
      <c r="J250" s="42"/>
      <c r="K250" s="42">
        <f t="shared" si="57"/>
        <v>87240</v>
      </c>
      <c r="L250" s="42"/>
      <c r="M250" s="42"/>
      <c r="N250" s="42">
        <f t="shared" si="58"/>
        <v>87240</v>
      </c>
      <c r="O250" s="42"/>
      <c r="P250" s="42"/>
      <c r="Q250" s="42">
        <f t="shared" si="59"/>
        <v>87240</v>
      </c>
    </row>
    <row r="251" spans="1:17" ht="12.75" customHeight="1">
      <c r="A251" s="5" t="s">
        <v>9</v>
      </c>
      <c r="B251" s="42">
        <v>40380</v>
      </c>
      <c r="C251" s="42">
        <v>3000</v>
      </c>
      <c r="D251" s="42"/>
      <c r="E251" s="42">
        <f>B251+C251+D251</f>
        <v>43380</v>
      </c>
      <c r="F251" s="42"/>
      <c r="G251" s="42"/>
      <c r="H251" s="42">
        <f>E251+F251+G251</f>
        <v>43380</v>
      </c>
      <c r="I251" s="42"/>
      <c r="J251" s="42"/>
      <c r="K251" s="42">
        <f t="shared" si="57"/>
        <v>43380</v>
      </c>
      <c r="L251" s="42"/>
      <c r="M251" s="42"/>
      <c r="N251" s="42">
        <f t="shared" si="58"/>
        <v>43380</v>
      </c>
      <c r="O251" s="42"/>
      <c r="P251" s="42"/>
      <c r="Q251" s="42">
        <f t="shared" si="59"/>
        <v>43380</v>
      </c>
    </row>
    <row r="252" spans="1:17" ht="12.75" customHeight="1">
      <c r="A252" s="5" t="s">
        <v>154</v>
      </c>
      <c r="B252" s="42"/>
      <c r="C252" s="42">
        <v>568.5</v>
      </c>
      <c r="D252" s="42"/>
      <c r="E252" s="42">
        <f>B252+C252+D252</f>
        <v>568.5</v>
      </c>
      <c r="F252" s="42"/>
      <c r="G252" s="42"/>
      <c r="H252" s="42">
        <f>E252+F252+G252</f>
        <v>568.5</v>
      </c>
      <c r="I252" s="42"/>
      <c r="J252" s="42"/>
      <c r="K252" s="42">
        <f t="shared" si="57"/>
        <v>568.5</v>
      </c>
      <c r="L252" s="42"/>
      <c r="M252" s="42"/>
      <c r="N252" s="42">
        <f t="shared" si="58"/>
        <v>568.5</v>
      </c>
      <c r="O252" s="42"/>
      <c r="P252" s="42"/>
      <c r="Q252" s="42">
        <f t="shared" si="59"/>
        <v>568.5</v>
      </c>
    </row>
    <row r="253" spans="1:17" ht="12.75" customHeight="1">
      <c r="A253" s="5" t="s">
        <v>196</v>
      </c>
      <c r="B253" s="42"/>
      <c r="C253" s="42">
        <v>104.1</v>
      </c>
      <c r="D253" s="42"/>
      <c r="E253" s="42">
        <f>B253+C253+D253</f>
        <v>104.1</v>
      </c>
      <c r="F253" s="42"/>
      <c r="G253" s="42"/>
      <c r="H253" s="42"/>
      <c r="I253" s="42"/>
      <c r="J253" s="42"/>
      <c r="K253" s="42">
        <f t="shared" si="57"/>
        <v>0</v>
      </c>
      <c r="L253" s="42"/>
      <c r="M253" s="42"/>
      <c r="N253" s="42">
        <f t="shared" si="58"/>
        <v>0</v>
      </c>
      <c r="O253" s="42"/>
      <c r="P253" s="42"/>
      <c r="Q253" s="42">
        <f t="shared" si="59"/>
        <v>0</v>
      </c>
    </row>
    <row r="254" spans="1:17" ht="12.75" customHeight="1" hidden="1">
      <c r="A254" s="5" t="s">
        <v>197</v>
      </c>
      <c r="B254" s="42"/>
      <c r="C254" s="42"/>
      <c r="D254" s="42"/>
      <c r="E254" s="42"/>
      <c r="F254" s="42"/>
      <c r="G254" s="42"/>
      <c r="H254" s="42"/>
      <c r="I254" s="42"/>
      <c r="J254" s="42"/>
      <c r="K254" s="42">
        <f t="shared" si="57"/>
        <v>0</v>
      </c>
      <c r="L254" s="42"/>
      <c r="M254" s="42"/>
      <c r="N254" s="42">
        <f t="shared" si="58"/>
        <v>0</v>
      </c>
      <c r="O254" s="42"/>
      <c r="P254" s="42"/>
      <c r="Q254" s="42">
        <f t="shared" si="59"/>
        <v>0</v>
      </c>
    </row>
    <row r="255" spans="1:17" ht="15" customHeight="1">
      <c r="A255" s="6" t="s">
        <v>35</v>
      </c>
      <c r="B255" s="44">
        <f>SUM(B257:B259)</f>
        <v>10000</v>
      </c>
      <c r="C255" s="44">
        <f>SUM(C257:C259)</f>
        <v>0</v>
      </c>
      <c r="D255" s="44">
        <f>SUM(D257:D259)</f>
        <v>0</v>
      </c>
      <c r="E255" s="44">
        <f>B255+C255+D255</f>
        <v>10000</v>
      </c>
      <c r="F255" s="44">
        <f>SUM(F257:F261)</f>
        <v>0</v>
      </c>
      <c r="G255" s="44">
        <f>SUM(G257:G261)</f>
        <v>0</v>
      </c>
      <c r="H255" s="44">
        <f>E255+F255+G255</f>
        <v>10000</v>
      </c>
      <c r="I255" s="44">
        <f>SUM(I257:I261)</f>
        <v>0</v>
      </c>
      <c r="J255" s="44">
        <f>SUM(J257:J261)</f>
        <v>0</v>
      </c>
      <c r="K255" s="44">
        <f t="shared" si="57"/>
        <v>10000</v>
      </c>
      <c r="L255" s="44">
        <f>SUM(L257:L261)</f>
        <v>0</v>
      </c>
      <c r="M255" s="44">
        <f>SUM(M257:M261)</f>
        <v>0</v>
      </c>
      <c r="N255" s="44">
        <f t="shared" si="58"/>
        <v>10000</v>
      </c>
      <c r="O255" s="44">
        <f>SUM(O257:O261)</f>
        <v>0</v>
      </c>
      <c r="P255" s="44">
        <f>SUM(P257:P261)</f>
        <v>0</v>
      </c>
      <c r="Q255" s="44">
        <f t="shared" si="59"/>
        <v>10000</v>
      </c>
    </row>
    <row r="256" spans="1:17" ht="10.5" customHeight="1">
      <c r="A256" s="3" t="s">
        <v>1</v>
      </c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</row>
    <row r="257" spans="1:17" ht="12.75" customHeight="1">
      <c r="A257" s="37" t="s">
        <v>229</v>
      </c>
      <c r="B257" s="46">
        <v>10000</v>
      </c>
      <c r="C257" s="46"/>
      <c r="D257" s="46"/>
      <c r="E257" s="46">
        <f>B257+C257+D257</f>
        <v>10000</v>
      </c>
      <c r="F257" s="42"/>
      <c r="G257" s="42"/>
      <c r="H257" s="42">
        <f>E257+F257+G257</f>
        <v>10000</v>
      </c>
      <c r="I257" s="42"/>
      <c r="J257" s="42"/>
      <c r="K257" s="42">
        <f>H257+I257+J257</f>
        <v>10000</v>
      </c>
      <c r="L257" s="42"/>
      <c r="M257" s="42"/>
      <c r="N257" s="42">
        <f>K257+L257+M257</f>
        <v>10000</v>
      </c>
      <c r="O257" s="42"/>
      <c r="P257" s="42"/>
      <c r="Q257" s="42">
        <f>N257+O257+P257</f>
        <v>10000</v>
      </c>
    </row>
    <row r="258" spans="1:17" ht="12.75" customHeight="1" hidden="1">
      <c r="A258" s="5" t="s">
        <v>135</v>
      </c>
      <c r="B258" s="42"/>
      <c r="C258" s="42"/>
      <c r="D258" s="42"/>
      <c r="E258" s="42">
        <f>SUM(B258:D258)</f>
        <v>0</v>
      </c>
      <c r="F258" s="42"/>
      <c r="G258" s="42"/>
      <c r="H258" s="42">
        <f>SUM(E258:G258)</f>
        <v>0</v>
      </c>
      <c r="I258" s="42"/>
      <c r="J258" s="42"/>
      <c r="K258" s="42">
        <f>SUM(H258:J258)</f>
        <v>0</v>
      </c>
      <c r="L258" s="42"/>
      <c r="M258" s="42"/>
      <c r="N258" s="42">
        <f>SUM(K258:M258)</f>
        <v>0</v>
      </c>
      <c r="O258" s="42"/>
      <c r="P258" s="42"/>
      <c r="Q258" s="42">
        <f>SUM(N258:P258)</f>
        <v>0</v>
      </c>
    </row>
    <row r="259" spans="1:17" ht="12.75" customHeight="1" hidden="1">
      <c r="A259" s="4" t="s">
        <v>125</v>
      </c>
      <c r="B259" s="42"/>
      <c r="C259" s="42"/>
      <c r="D259" s="42"/>
      <c r="E259" s="42">
        <f>B259+C259+D259</f>
        <v>0</v>
      </c>
      <c r="F259" s="42"/>
      <c r="G259" s="42"/>
      <c r="H259" s="42">
        <f>E259+F259+G259</f>
        <v>0</v>
      </c>
      <c r="I259" s="42"/>
      <c r="J259" s="42"/>
      <c r="K259" s="42">
        <f>H259+I259+J259</f>
        <v>0</v>
      </c>
      <c r="L259" s="42"/>
      <c r="M259" s="42"/>
      <c r="N259" s="42">
        <f>K259+L259+M259</f>
        <v>0</v>
      </c>
      <c r="O259" s="42"/>
      <c r="P259" s="42"/>
      <c r="Q259" s="42">
        <f>N259+O259+P259</f>
        <v>0</v>
      </c>
    </row>
    <row r="260" spans="1:17" ht="12.75" customHeight="1" hidden="1">
      <c r="A260" s="4" t="s">
        <v>135</v>
      </c>
      <c r="B260" s="71"/>
      <c r="C260" s="71"/>
      <c r="D260" s="71"/>
      <c r="E260" s="71"/>
      <c r="F260" s="71"/>
      <c r="G260" s="71"/>
      <c r="H260" s="42"/>
      <c r="I260" s="71"/>
      <c r="J260" s="71"/>
      <c r="K260" s="42">
        <f>H260+I260+J260</f>
        <v>0</v>
      </c>
      <c r="L260" s="71"/>
      <c r="M260" s="71"/>
      <c r="N260" s="42">
        <f>K260+L260+M260</f>
        <v>0</v>
      </c>
      <c r="O260" s="71"/>
      <c r="P260" s="71"/>
      <c r="Q260" s="42">
        <f>N260+O260+P260</f>
        <v>0</v>
      </c>
    </row>
    <row r="261" spans="1:17" ht="12.75" customHeight="1" hidden="1">
      <c r="A261" s="36" t="s">
        <v>40</v>
      </c>
      <c r="B261" s="68"/>
      <c r="C261" s="68"/>
      <c r="D261" s="68"/>
      <c r="E261" s="68"/>
      <c r="F261" s="68"/>
      <c r="G261" s="68"/>
      <c r="H261" s="46">
        <f>E261+F261+G261</f>
        <v>0</v>
      </c>
      <c r="I261" s="68"/>
      <c r="J261" s="68"/>
      <c r="K261" s="46">
        <f>H261+I261+J261</f>
        <v>0</v>
      </c>
      <c r="L261" s="68"/>
      <c r="M261" s="68"/>
      <c r="N261" s="46">
        <f>K261+L261+M261</f>
        <v>0</v>
      </c>
      <c r="O261" s="68"/>
      <c r="P261" s="68"/>
      <c r="Q261" s="46">
        <f>N261+O261+P261</f>
        <v>0</v>
      </c>
    </row>
    <row r="262" spans="1:17" ht="19.5" customHeight="1">
      <c r="A262" s="31" t="s">
        <v>20</v>
      </c>
      <c r="B262" s="49">
        <f aca="true" t="shared" si="60" ref="B262:Q262">B263+B272</f>
        <v>141540</v>
      </c>
      <c r="C262" s="49">
        <f t="shared" si="60"/>
        <v>0</v>
      </c>
      <c r="D262" s="49">
        <f t="shared" si="60"/>
        <v>0</v>
      </c>
      <c r="E262" s="49">
        <f t="shared" si="60"/>
        <v>141540</v>
      </c>
      <c r="F262" s="49">
        <f t="shared" si="60"/>
        <v>0</v>
      </c>
      <c r="G262" s="49">
        <f t="shared" si="60"/>
        <v>0</v>
      </c>
      <c r="H262" s="49">
        <f t="shared" si="60"/>
        <v>141540</v>
      </c>
      <c r="I262" s="49">
        <f t="shared" si="60"/>
        <v>0</v>
      </c>
      <c r="J262" s="49">
        <f t="shared" si="60"/>
        <v>0</v>
      </c>
      <c r="K262" s="49">
        <f t="shared" si="60"/>
        <v>141540</v>
      </c>
      <c r="L262" s="49">
        <f t="shared" si="60"/>
        <v>0</v>
      </c>
      <c r="M262" s="49">
        <f t="shared" si="60"/>
        <v>0</v>
      </c>
      <c r="N262" s="49">
        <f t="shared" si="60"/>
        <v>141540</v>
      </c>
      <c r="O262" s="49">
        <f t="shared" si="60"/>
        <v>0</v>
      </c>
      <c r="P262" s="49">
        <f t="shared" si="60"/>
        <v>0</v>
      </c>
      <c r="Q262" s="49">
        <f t="shared" si="60"/>
        <v>141540</v>
      </c>
    </row>
    <row r="263" spans="1:17" ht="15" customHeight="1">
      <c r="A263" s="6" t="s">
        <v>34</v>
      </c>
      <c r="B263" s="44">
        <f>SUM(B265:B271)</f>
        <v>141540</v>
      </c>
      <c r="C263" s="44">
        <f>SUM(C265:C271)</f>
        <v>0</v>
      </c>
      <c r="D263" s="44">
        <f>SUM(D265:D271)</f>
        <v>0</v>
      </c>
      <c r="E263" s="44">
        <f>B263+C263+D263</f>
        <v>141540</v>
      </c>
      <c r="F263" s="44">
        <f>SUM(F265:F271)</f>
        <v>0</v>
      </c>
      <c r="G263" s="44">
        <f>SUM(G265:G271)</f>
        <v>0</v>
      </c>
      <c r="H263" s="44">
        <f>E263+F263+G263</f>
        <v>141540</v>
      </c>
      <c r="I263" s="44">
        <f>SUM(I265:I271)</f>
        <v>0</v>
      </c>
      <c r="J263" s="44">
        <f>SUM(J265:J271)</f>
        <v>0</v>
      </c>
      <c r="K263" s="44">
        <f>H263+I263+J263</f>
        <v>141540</v>
      </c>
      <c r="L263" s="44">
        <f>SUM(L265:L271)</f>
        <v>0</v>
      </c>
      <c r="M263" s="44">
        <f>SUM(M265:M271)</f>
        <v>0</v>
      </c>
      <c r="N263" s="44">
        <f>K263+L263+M263</f>
        <v>141540</v>
      </c>
      <c r="O263" s="44">
        <f>SUM(O265:O271)</f>
        <v>0</v>
      </c>
      <c r="P263" s="44">
        <f>SUM(P265:P271)</f>
        <v>0</v>
      </c>
      <c r="Q263" s="44">
        <f>N263+O263+P263</f>
        <v>141540</v>
      </c>
    </row>
    <row r="264" spans="1:17" ht="10.5" customHeight="1">
      <c r="A264" s="3" t="s">
        <v>1</v>
      </c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</row>
    <row r="265" spans="1:17" ht="12.75" customHeight="1">
      <c r="A265" s="5" t="s">
        <v>18</v>
      </c>
      <c r="B265" s="42">
        <v>109952</v>
      </c>
      <c r="C265" s="42"/>
      <c r="D265" s="42"/>
      <c r="E265" s="42">
        <f>B265+C265+D265</f>
        <v>109952</v>
      </c>
      <c r="F265" s="42"/>
      <c r="G265" s="42"/>
      <c r="H265" s="42">
        <f>E265+F265+G265</f>
        <v>109952</v>
      </c>
      <c r="I265" s="42"/>
      <c r="J265" s="42"/>
      <c r="K265" s="42">
        <f>H265+I265+J265</f>
        <v>109952</v>
      </c>
      <c r="L265" s="42"/>
      <c r="M265" s="42"/>
      <c r="N265" s="42">
        <f>K265+L265+M265</f>
        <v>109952</v>
      </c>
      <c r="O265" s="42"/>
      <c r="P265" s="42"/>
      <c r="Q265" s="42">
        <f>N265+O265+P265</f>
        <v>109952</v>
      </c>
    </row>
    <row r="266" spans="1:17" ht="12.75" customHeight="1">
      <c r="A266" s="5" t="s">
        <v>9</v>
      </c>
      <c r="B266" s="42">
        <v>28838</v>
      </c>
      <c r="C266" s="42">
        <v>-6242</v>
      </c>
      <c r="D266" s="42"/>
      <c r="E266" s="42">
        <f>B266+C266+D266</f>
        <v>22596</v>
      </c>
      <c r="F266" s="42"/>
      <c r="G266" s="42"/>
      <c r="H266" s="42">
        <f>E266+F266+G266</f>
        <v>22596</v>
      </c>
      <c r="I266" s="42"/>
      <c r="J266" s="42"/>
      <c r="K266" s="42">
        <f>H266+I266+J266</f>
        <v>22596</v>
      </c>
      <c r="L266" s="42"/>
      <c r="M266" s="42"/>
      <c r="N266" s="42">
        <f>K266+L266+M266</f>
        <v>22596</v>
      </c>
      <c r="O266" s="42"/>
      <c r="P266" s="42"/>
      <c r="Q266" s="42">
        <f>N266+O266+P266</f>
        <v>22596</v>
      </c>
    </row>
    <row r="267" spans="1:17" ht="12.75" customHeight="1">
      <c r="A267" s="32" t="s">
        <v>131</v>
      </c>
      <c r="B267" s="46">
        <v>2750</v>
      </c>
      <c r="C267" s="46">
        <v>6242</v>
      </c>
      <c r="D267" s="46"/>
      <c r="E267" s="46">
        <f>B267+C267+D267</f>
        <v>8992</v>
      </c>
      <c r="F267" s="42"/>
      <c r="G267" s="42"/>
      <c r="H267" s="42">
        <f>E267+F267+G267</f>
        <v>8992</v>
      </c>
      <c r="I267" s="42"/>
      <c r="J267" s="42"/>
      <c r="K267" s="42">
        <f>H267+I267+J267</f>
        <v>8992</v>
      </c>
      <c r="L267" s="42"/>
      <c r="M267" s="42"/>
      <c r="N267" s="42">
        <f>K267+L267+M267</f>
        <v>8992</v>
      </c>
      <c r="O267" s="42"/>
      <c r="P267" s="42"/>
      <c r="Q267" s="42">
        <f>N267+O267+P267</f>
        <v>8992</v>
      </c>
    </row>
    <row r="268" spans="1:17" ht="12.75" customHeight="1" hidden="1">
      <c r="A268" s="5" t="s">
        <v>183</v>
      </c>
      <c r="B268" s="42"/>
      <c r="C268" s="42"/>
      <c r="D268" s="42"/>
      <c r="E268" s="42"/>
      <c r="F268" s="42"/>
      <c r="G268" s="42"/>
      <c r="H268" s="42">
        <f>E268+F268</f>
        <v>0</v>
      </c>
      <c r="I268" s="42"/>
      <c r="J268" s="42"/>
      <c r="K268" s="42">
        <f>H268+I268</f>
        <v>0</v>
      </c>
      <c r="L268" s="42"/>
      <c r="M268" s="42"/>
      <c r="N268" s="42">
        <f>K268+L268</f>
        <v>0</v>
      </c>
      <c r="O268" s="42"/>
      <c r="P268" s="42"/>
      <c r="Q268" s="42">
        <f>N268+O268</f>
        <v>0</v>
      </c>
    </row>
    <row r="269" spans="1:17" ht="12.75" customHeight="1" hidden="1">
      <c r="A269" s="5" t="s">
        <v>184</v>
      </c>
      <c r="B269" s="42"/>
      <c r="C269" s="42"/>
      <c r="D269" s="42"/>
      <c r="E269" s="42"/>
      <c r="F269" s="42"/>
      <c r="G269" s="42"/>
      <c r="H269" s="42">
        <f>E269+F269</f>
        <v>0</v>
      </c>
      <c r="I269" s="42"/>
      <c r="J269" s="42"/>
      <c r="K269" s="42">
        <f>H269+I269</f>
        <v>0</v>
      </c>
      <c r="L269" s="42"/>
      <c r="M269" s="42"/>
      <c r="N269" s="42">
        <f>K269+L269</f>
        <v>0</v>
      </c>
      <c r="O269" s="42"/>
      <c r="P269" s="42"/>
      <c r="Q269" s="42">
        <f>N269+O269</f>
        <v>0</v>
      </c>
    </row>
    <row r="270" spans="1:17" ht="12.75" customHeight="1" hidden="1">
      <c r="A270" s="5" t="s">
        <v>174</v>
      </c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>
        <f>N270+O270</f>
        <v>0</v>
      </c>
    </row>
    <row r="271" spans="1:17" ht="1.5" customHeight="1" hidden="1">
      <c r="A271" s="5" t="s">
        <v>43</v>
      </c>
      <c r="B271" s="42"/>
      <c r="C271" s="42"/>
      <c r="D271" s="42"/>
      <c r="E271" s="42"/>
      <c r="F271" s="42"/>
      <c r="G271" s="42"/>
      <c r="H271" s="42">
        <f>E271+F271</f>
        <v>0</v>
      </c>
      <c r="I271" s="42"/>
      <c r="J271" s="42"/>
      <c r="K271" s="42">
        <f>H271+I271</f>
        <v>0</v>
      </c>
      <c r="L271" s="42"/>
      <c r="M271" s="42"/>
      <c r="N271" s="42">
        <f>K271+L271</f>
        <v>0</v>
      </c>
      <c r="O271" s="42"/>
      <c r="P271" s="42"/>
      <c r="Q271" s="42">
        <f>N271+O271</f>
        <v>0</v>
      </c>
    </row>
    <row r="272" spans="1:17" ht="15" customHeight="1" hidden="1">
      <c r="A272" s="6" t="s">
        <v>35</v>
      </c>
      <c r="B272" s="44">
        <f>SUM(B274:B274)</f>
        <v>0</v>
      </c>
      <c r="C272" s="44">
        <f>SUM(C274:C274)</f>
        <v>0</v>
      </c>
      <c r="D272" s="44">
        <f>SUM(D274:D274)</f>
        <v>0</v>
      </c>
      <c r="E272" s="44">
        <f>B272+C272+D272</f>
        <v>0</v>
      </c>
      <c r="F272" s="44">
        <f>SUM(F274:F274)</f>
        <v>0</v>
      </c>
      <c r="G272" s="44">
        <f>SUM(G274:G274)</f>
        <v>0</v>
      </c>
      <c r="H272" s="44">
        <f>E272+F272+G272</f>
        <v>0</v>
      </c>
      <c r="I272" s="44">
        <f>SUM(I274:I274)</f>
        <v>0</v>
      </c>
      <c r="J272" s="44">
        <f>SUM(J274:J274)</f>
        <v>0</v>
      </c>
      <c r="K272" s="44">
        <f>H272+I272+J272</f>
        <v>0</v>
      </c>
      <c r="L272" s="44"/>
      <c r="M272" s="44"/>
      <c r="N272" s="44">
        <f>K272+L272+M272</f>
        <v>0</v>
      </c>
      <c r="O272" s="44">
        <f>SUM(O274:O274)</f>
        <v>0</v>
      </c>
      <c r="P272" s="44">
        <f>SUM(P274:P274)</f>
        <v>0</v>
      </c>
      <c r="Q272" s="44">
        <f>N272+O272+P272</f>
        <v>0</v>
      </c>
    </row>
    <row r="273" spans="1:17" ht="10.5" customHeight="1" hidden="1">
      <c r="A273" s="3" t="s">
        <v>1</v>
      </c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</row>
    <row r="274" spans="1:17" ht="12.75" customHeight="1" hidden="1">
      <c r="A274" s="32" t="s">
        <v>174</v>
      </c>
      <c r="B274" s="46"/>
      <c r="C274" s="46"/>
      <c r="D274" s="46"/>
      <c r="E274" s="46">
        <f>B274+C274+D274</f>
        <v>0</v>
      </c>
      <c r="F274" s="46"/>
      <c r="G274" s="46"/>
      <c r="H274" s="46">
        <f>E274+F274+G274</f>
        <v>0</v>
      </c>
      <c r="I274" s="46"/>
      <c r="J274" s="46"/>
      <c r="K274" s="46">
        <f>H274+I274+J274</f>
        <v>0</v>
      </c>
      <c r="L274" s="46"/>
      <c r="M274" s="46"/>
      <c r="N274" s="46">
        <f>K274+L274+M274</f>
        <v>0</v>
      </c>
      <c r="O274" s="46"/>
      <c r="P274" s="46"/>
      <c r="Q274" s="46">
        <f>N274+O274+P274</f>
        <v>0</v>
      </c>
    </row>
    <row r="275" spans="1:17" ht="16.5" customHeight="1">
      <c r="A275" s="2" t="s">
        <v>21</v>
      </c>
      <c r="B275" s="39">
        <f>B276+B286</f>
        <v>40836</v>
      </c>
      <c r="C275" s="39">
        <f>C276+C286</f>
        <v>905.1</v>
      </c>
      <c r="D275" s="39">
        <f>D276+D286</f>
        <v>0</v>
      </c>
      <c r="E275" s="41">
        <f>B275+C275+D275</f>
        <v>41741.1</v>
      </c>
      <c r="F275" s="39">
        <f>F276+F286</f>
        <v>0</v>
      </c>
      <c r="G275" s="39">
        <f>G276+G286</f>
        <v>0</v>
      </c>
      <c r="H275" s="41">
        <f>E275+F275+G275</f>
        <v>41741.1</v>
      </c>
      <c r="I275" s="39">
        <f>I276+I286</f>
        <v>0</v>
      </c>
      <c r="J275" s="39">
        <f>J276+J286</f>
        <v>0</v>
      </c>
      <c r="K275" s="41">
        <f>H275+I275+J275</f>
        <v>41741.1</v>
      </c>
      <c r="L275" s="39">
        <f>L276+L286</f>
        <v>0</v>
      </c>
      <c r="M275" s="39">
        <f>M276+M286</f>
        <v>0</v>
      </c>
      <c r="N275" s="41">
        <f>K275+L275+M275</f>
        <v>41741.1</v>
      </c>
      <c r="O275" s="39">
        <f>O276+O286</f>
        <v>0</v>
      </c>
      <c r="P275" s="39">
        <f>P276+P286</f>
        <v>0</v>
      </c>
      <c r="Q275" s="41">
        <f>N275+O275+P275</f>
        <v>41741.1</v>
      </c>
    </row>
    <row r="276" spans="1:17" ht="12.75" customHeight="1">
      <c r="A276" s="6" t="s">
        <v>34</v>
      </c>
      <c r="B276" s="44">
        <f>SUM(B278:B285)</f>
        <v>40836</v>
      </c>
      <c r="C276" s="44">
        <f>SUM(C278:C284)</f>
        <v>905.1</v>
      </c>
      <c r="D276" s="44">
        <f>SUM(D278:D284)</f>
        <v>0</v>
      </c>
      <c r="E276" s="45">
        <f>B276+C276+D276</f>
        <v>41741.1</v>
      </c>
      <c r="F276" s="44">
        <f>SUM(F278:F285)</f>
        <v>0</v>
      </c>
      <c r="G276" s="44">
        <f>SUM(G278:G285)</f>
        <v>0</v>
      </c>
      <c r="H276" s="45">
        <f>E276+F276+G276</f>
        <v>41741.1</v>
      </c>
      <c r="I276" s="44">
        <f>SUM(I278:I285)</f>
        <v>0</v>
      </c>
      <c r="J276" s="44">
        <f>SUM(J278:J285)</f>
        <v>0</v>
      </c>
      <c r="K276" s="45">
        <f>H276+I276+J276</f>
        <v>41741.1</v>
      </c>
      <c r="L276" s="44">
        <f>SUM(L278:L285)</f>
        <v>0</v>
      </c>
      <c r="M276" s="44">
        <f>SUM(M278:M285)</f>
        <v>0</v>
      </c>
      <c r="N276" s="45">
        <f>K276+L276+M276</f>
        <v>41741.1</v>
      </c>
      <c r="O276" s="44">
        <f>SUM(O278:O285)</f>
        <v>0</v>
      </c>
      <c r="P276" s="44">
        <f>SUM(P278:P285)</f>
        <v>0</v>
      </c>
      <c r="Q276" s="45">
        <f>N276+O276+P276</f>
        <v>41741.1</v>
      </c>
    </row>
    <row r="277" spans="1:17" ht="10.5" customHeight="1">
      <c r="A277" s="3" t="s">
        <v>1</v>
      </c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</row>
    <row r="278" spans="1:17" ht="12.75" customHeight="1">
      <c r="A278" s="4" t="s">
        <v>18</v>
      </c>
      <c r="B278" s="42">
        <v>35050</v>
      </c>
      <c r="C278" s="42"/>
      <c r="D278" s="42"/>
      <c r="E278" s="42">
        <f>B278+C278+D278</f>
        <v>35050</v>
      </c>
      <c r="F278" s="42"/>
      <c r="G278" s="42"/>
      <c r="H278" s="42">
        <f>E278+F278+G278</f>
        <v>35050</v>
      </c>
      <c r="I278" s="42"/>
      <c r="J278" s="42"/>
      <c r="K278" s="42">
        <f>H278+I278+J278</f>
        <v>35050</v>
      </c>
      <c r="L278" s="42"/>
      <c r="M278" s="42"/>
      <c r="N278" s="42">
        <f>K278+L278+M278</f>
        <v>35050</v>
      </c>
      <c r="O278" s="42"/>
      <c r="P278" s="42"/>
      <c r="Q278" s="42">
        <f>N278+O278+P278</f>
        <v>35050</v>
      </c>
    </row>
    <row r="279" spans="1:17" ht="12.75" customHeight="1" hidden="1">
      <c r="A279" s="4" t="s">
        <v>157</v>
      </c>
      <c r="B279" s="42"/>
      <c r="C279" s="42"/>
      <c r="D279" s="42"/>
      <c r="E279" s="42">
        <f>B279+C279</f>
        <v>0</v>
      </c>
      <c r="F279" s="42"/>
      <c r="G279" s="42"/>
      <c r="H279" s="42">
        <f>E279+F279</f>
        <v>0</v>
      </c>
      <c r="I279" s="42"/>
      <c r="J279" s="42"/>
      <c r="K279" s="42">
        <f>H279+I279</f>
        <v>0</v>
      </c>
      <c r="L279" s="42"/>
      <c r="M279" s="42"/>
      <c r="N279" s="42">
        <f>K279+L279</f>
        <v>0</v>
      </c>
      <c r="O279" s="42"/>
      <c r="P279" s="42"/>
      <c r="Q279" s="42">
        <f>N279+O279</f>
        <v>0</v>
      </c>
    </row>
    <row r="280" spans="1:17" ht="12.75" customHeight="1">
      <c r="A280" s="4" t="s">
        <v>9</v>
      </c>
      <c r="B280" s="42">
        <v>5786</v>
      </c>
      <c r="C280" s="42"/>
      <c r="D280" s="42"/>
      <c r="E280" s="42">
        <f>B280+C280+D280</f>
        <v>5786</v>
      </c>
      <c r="F280" s="42"/>
      <c r="G280" s="42"/>
      <c r="H280" s="42">
        <f>E280+F280+G280</f>
        <v>5786</v>
      </c>
      <c r="I280" s="42"/>
      <c r="J280" s="42"/>
      <c r="K280" s="42">
        <f>H280+I280+J280</f>
        <v>5786</v>
      </c>
      <c r="L280" s="42"/>
      <c r="M280" s="42"/>
      <c r="N280" s="42">
        <f>K280+L280+M280</f>
        <v>5786</v>
      </c>
      <c r="O280" s="42"/>
      <c r="P280" s="42"/>
      <c r="Q280" s="42">
        <f>N280+O280+P280</f>
        <v>5786</v>
      </c>
    </row>
    <row r="281" spans="1:17" ht="12.75" customHeight="1" hidden="1">
      <c r="A281" s="4" t="s">
        <v>131</v>
      </c>
      <c r="B281" s="42"/>
      <c r="C281" s="42"/>
      <c r="D281" s="42"/>
      <c r="E281" s="42">
        <f>B281+C281</f>
        <v>0</v>
      </c>
      <c r="F281" s="42"/>
      <c r="G281" s="42"/>
      <c r="H281" s="42">
        <f>E281+F281</f>
        <v>0</v>
      </c>
      <c r="I281" s="42"/>
      <c r="J281" s="42"/>
      <c r="K281" s="42">
        <f>H281+I281</f>
        <v>0</v>
      </c>
      <c r="L281" s="42"/>
      <c r="M281" s="42"/>
      <c r="N281" s="42">
        <f>K281+L281</f>
        <v>0</v>
      </c>
      <c r="O281" s="42"/>
      <c r="P281" s="42"/>
      <c r="Q281" s="42">
        <f>N281+O281</f>
        <v>0</v>
      </c>
    </row>
    <row r="282" spans="1:17" ht="12.75" customHeight="1">
      <c r="A282" s="4" t="s">
        <v>156</v>
      </c>
      <c r="B282" s="42"/>
      <c r="C282" s="42">
        <v>819.6</v>
      </c>
      <c r="D282" s="42"/>
      <c r="E282" s="42">
        <f>B282+C282+D282</f>
        <v>819.6</v>
      </c>
      <c r="F282" s="42"/>
      <c r="G282" s="42"/>
      <c r="H282" s="42">
        <f>E282+F282+G282</f>
        <v>819.6</v>
      </c>
      <c r="I282" s="42"/>
      <c r="J282" s="42"/>
      <c r="K282" s="42">
        <f>H282+I282+J282</f>
        <v>819.6</v>
      </c>
      <c r="L282" s="42"/>
      <c r="M282" s="42"/>
      <c r="N282" s="42">
        <f>K282+L282+M282</f>
        <v>819.6</v>
      </c>
      <c r="O282" s="42"/>
      <c r="P282" s="42"/>
      <c r="Q282" s="42">
        <f>N282+O282+P282</f>
        <v>819.6</v>
      </c>
    </row>
    <row r="283" spans="1:17" ht="12.75" customHeight="1" hidden="1">
      <c r="A283" s="8" t="s">
        <v>230</v>
      </c>
      <c r="B283" s="42"/>
      <c r="C283" s="42"/>
      <c r="D283" s="42"/>
      <c r="E283" s="42">
        <f>B283+C283+D283</f>
        <v>0</v>
      </c>
      <c r="F283" s="42"/>
      <c r="G283" s="42"/>
      <c r="H283" s="42">
        <f>E283+F283+G283</f>
        <v>0</v>
      </c>
      <c r="I283" s="42"/>
      <c r="J283" s="42"/>
      <c r="K283" s="42">
        <f>H283+I283+J283</f>
        <v>0</v>
      </c>
      <c r="L283" s="42"/>
      <c r="M283" s="42"/>
      <c r="N283" s="42">
        <f>K283+L283+M283</f>
        <v>0</v>
      </c>
      <c r="O283" s="42"/>
      <c r="P283" s="42"/>
      <c r="Q283" s="42">
        <f>N283+O283+P283</f>
        <v>0</v>
      </c>
    </row>
    <row r="284" spans="1:17" ht="12.75" customHeight="1">
      <c r="A284" s="67" t="s">
        <v>110</v>
      </c>
      <c r="B284" s="46"/>
      <c r="C284" s="46">
        <v>85.5</v>
      </c>
      <c r="D284" s="46"/>
      <c r="E284" s="46">
        <f>B284+C284</f>
        <v>85.5</v>
      </c>
      <c r="F284" s="42"/>
      <c r="G284" s="42"/>
      <c r="H284" s="42">
        <f>E284+F284+G284</f>
        <v>85.5</v>
      </c>
      <c r="I284" s="42"/>
      <c r="J284" s="42"/>
      <c r="K284" s="42">
        <f>H284+I284+J284</f>
        <v>85.5</v>
      </c>
      <c r="L284" s="42"/>
      <c r="M284" s="42"/>
      <c r="N284" s="42">
        <f>K284+L284+M284</f>
        <v>85.5</v>
      </c>
      <c r="O284" s="42"/>
      <c r="P284" s="42"/>
      <c r="Q284" s="42">
        <f>N284+O284+P284</f>
        <v>85.5</v>
      </c>
    </row>
    <row r="285" spans="1:17" ht="12.75" customHeight="1" hidden="1">
      <c r="A285" s="67" t="s">
        <v>43</v>
      </c>
      <c r="B285" s="46"/>
      <c r="C285" s="46"/>
      <c r="D285" s="46"/>
      <c r="E285" s="46"/>
      <c r="F285" s="46"/>
      <c r="G285" s="46"/>
      <c r="H285" s="46">
        <f>E285+F285+G285</f>
        <v>0</v>
      </c>
      <c r="I285" s="46"/>
      <c r="J285" s="46"/>
      <c r="K285" s="46">
        <f>H285+I285+J285</f>
        <v>0</v>
      </c>
      <c r="L285" s="46"/>
      <c r="M285" s="46"/>
      <c r="N285" s="46">
        <f>K285+L285+M285</f>
        <v>0</v>
      </c>
      <c r="O285" s="46"/>
      <c r="P285" s="46"/>
      <c r="Q285" s="46">
        <f>N285+O285+P285</f>
        <v>0</v>
      </c>
    </row>
    <row r="286" spans="1:17" ht="12.75" customHeight="1" hidden="1">
      <c r="A286" s="6" t="s">
        <v>35</v>
      </c>
      <c r="B286" s="44">
        <f>SUM(B288:B291)</f>
        <v>0</v>
      </c>
      <c r="C286" s="44">
        <f>SUM(C288:C291)</f>
        <v>0</v>
      </c>
      <c r="D286" s="44">
        <f>SUM(D288:D291)</f>
        <v>0</v>
      </c>
      <c r="E286" s="44">
        <f>B286+C286+D286</f>
        <v>0</v>
      </c>
      <c r="F286" s="44">
        <f>SUM(F288:F291)</f>
        <v>0</v>
      </c>
      <c r="G286" s="44">
        <f>SUM(G288:G291)</f>
        <v>0</v>
      </c>
      <c r="H286" s="44">
        <f>E286+F286+G286</f>
        <v>0</v>
      </c>
      <c r="I286" s="44">
        <f>SUM(I288:I291)</f>
        <v>0</v>
      </c>
      <c r="J286" s="44">
        <f>SUM(J288:J291)</f>
        <v>0</v>
      </c>
      <c r="K286" s="44">
        <f>H286+I286+J286</f>
        <v>0</v>
      </c>
      <c r="L286" s="44">
        <f>SUM(L288:L291)</f>
        <v>0</v>
      </c>
      <c r="M286" s="44">
        <f>SUM(M288:M291)</f>
        <v>0</v>
      </c>
      <c r="N286" s="44">
        <f>K286+L286+M286</f>
        <v>0</v>
      </c>
      <c r="O286" s="44">
        <f>SUM(O288:O291)</f>
        <v>0</v>
      </c>
      <c r="P286" s="44">
        <f>SUM(P288:P291)</f>
        <v>0</v>
      </c>
      <c r="Q286" s="44">
        <f>N286+O286+P286</f>
        <v>0</v>
      </c>
    </row>
    <row r="287" spans="1:17" ht="10.5" customHeight="1" hidden="1">
      <c r="A287" s="3" t="s">
        <v>1</v>
      </c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</row>
    <row r="288" spans="1:17" ht="12.75" customHeight="1" hidden="1">
      <c r="A288" s="4" t="s">
        <v>135</v>
      </c>
      <c r="B288" s="42"/>
      <c r="C288" s="42"/>
      <c r="D288" s="42"/>
      <c r="E288" s="42">
        <f>B288+C288</f>
        <v>0</v>
      </c>
      <c r="F288" s="42"/>
      <c r="G288" s="42"/>
      <c r="H288" s="42">
        <f>E288+F288</f>
        <v>0</v>
      </c>
      <c r="I288" s="42"/>
      <c r="J288" s="42"/>
      <c r="K288" s="42">
        <f>H288+I288</f>
        <v>0</v>
      </c>
      <c r="L288" s="42"/>
      <c r="M288" s="42"/>
      <c r="N288" s="42">
        <f>K288+L288</f>
        <v>0</v>
      </c>
      <c r="O288" s="42"/>
      <c r="P288" s="42"/>
      <c r="Q288" s="42">
        <f>N288+O288</f>
        <v>0</v>
      </c>
    </row>
    <row r="289" spans="1:17" ht="12.75" customHeight="1" hidden="1">
      <c r="A289" s="4" t="s">
        <v>40</v>
      </c>
      <c r="B289" s="42"/>
      <c r="C289" s="42"/>
      <c r="D289" s="42"/>
      <c r="E289" s="42">
        <f>B289+C289+D289</f>
        <v>0</v>
      </c>
      <c r="F289" s="42"/>
      <c r="G289" s="42"/>
      <c r="H289" s="42">
        <f>E289+F289+G289</f>
        <v>0</v>
      </c>
      <c r="I289" s="42"/>
      <c r="J289" s="42"/>
      <c r="K289" s="42">
        <f>H289+I289+J289</f>
        <v>0</v>
      </c>
      <c r="L289" s="42"/>
      <c r="M289" s="42"/>
      <c r="N289" s="42">
        <f>K289+L289+M289</f>
        <v>0</v>
      </c>
      <c r="O289" s="42"/>
      <c r="P289" s="42"/>
      <c r="Q289" s="42">
        <f>N289+O289+P289</f>
        <v>0</v>
      </c>
    </row>
    <row r="290" spans="1:17" ht="12.75" customHeight="1" hidden="1">
      <c r="A290" s="4" t="s">
        <v>139</v>
      </c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>
        <f>K290+L290+M290</f>
        <v>0</v>
      </c>
      <c r="O290" s="42"/>
      <c r="P290" s="42"/>
      <c r="Q290" s="42">
        <f>N290+O290+P290</f>
        <v>0</v>
      </c>
    </row>
    <row r="291" spans="1:17" ht="12.75" customHeight="1" hidden="1">
      <c r="A291" s="32" t="s">
        <v>174</v>
      </c>
      <c r="B291" s="69"/>
      <c r="C291" s="69"/>
      <c r="D291" s="69"/>
      <c r="E291" s="46">
        <f>B291+C291</f>
        <v>0</v>
      </c>
      <c r="F291" s="69"/>
      <c r="G291" s="69"/>
      <c r="H291" s="46">
        <f>E291+F291</f>
        <v>0</v>
      </c>
      <c r="I291" s="69"/>
      <c r="J291" s="69"/>
      <c r="K291" s="46">
        <f>H291+I291</f>
        <v>0</v>
      </c>
      <c r="L291" s="69"/>
      <c r="M291" s="69"/>
      <c r="N291" s="46">
        <f>K291+L291</f>
        <v>0</v>
      </c>
      <c r="O291" s="69"/>
      <c r="P291" s="69"/>
      <c r="Q291" s="46">
        <f>N291+O291</f>
        <v>0</v>
      </c>
    </row>
    <row r="292" spans="1:17" ht="16.5" customHeight="1">
      <c r="A292" s="12" t="s">
        <v>80</v>
      </c>
      <c r="B292" s="39">
        <f aca="true" t="shared" si="61" ref="B292:Q292">B293+B300</f>
        <v>43060.5</v>
      </c>
      <c r="C292" s="39">
        <f t="shared" si="61"/>
        <v>2501.1</v>
      </c>
      <c r="D292" s="39">
        <f t="shared" si="61"/>
        <v>0</v>
      </c>
      <c r="E292" s="39">
        <f t="shared" si="61"/>
        <v>45561.6</v>
      </c>
      <c r="F292" s="39">
        <f t="shared" si="61"/>
        <v>0</v>
      </c>
      <c r="G292" s="39">
        <f t="shared" si="61"/>
        <v>0</v>
      </c>
      <c r="H292" s="39">
        <f t="shared" si="61"/>
        <v>45561.6</v>
      </c>
      <c r="I292" s="39">
        <f t="shared" si="61"/>
        <v>0</v>
      </c>
      <c r="J292" s="39">
        <f t="shared" si="61"/>
        <v>0</v>
      </c>
      <c r="K292" s="39">
        <f t="shared" si="61"/>
        <v>45561.6</v>
      </c>
      <c r="L292" s="39">
        <f t="shared" si="61"/>
        <v>0</v>
      </c>
      <c r="M292" s="39">
        <f t="shared" si="61"/>
        <v>0</v>
      </c>
      <c r="N292" s="39">
        <f t="shared" si="61"/>
        <v>45561.6</v>
      </c>
      <c r="O292" s="39">
        <f t="shared" si="61"/>
        <v>0</v>
      </c>
      <c r="P292" s="39">
        <f t="shared" si="61"/>
        <v>0</v>
      </c>
      <c r="Q292" s="39">
        <f t="shared" si="61"/>
        <v>45561.6</v>
      </c>
    </row>
    <row r="293" spans="1:17" ht="12.75" customHeight="1">
      <c r="A293" s="6" t="s">
        <v>34</v>
      </c>
      <c r="B293" s="44">
        <f>SUM(B295:B299)</f>
        <v>6050</v>
      </c>
      <c r="C293" s="44">
        <f>SUM(C295:C299)</f>
        <v>2501.1</v>
      </c>
      <c r="D293" s="44">
        <f>SUM(D295:D299)</f>
        <v>0</v>
      </c>
      <c r="E293" s="44">
        <f>B293+C293+D293</f>
        <v>8551.1</v>
      </c>
      <c r="F293" s="44">
        <f>SUM(F295:F299)</f>
        <v>0</v>
      </c>
      <c r="G293" s="44">
        <f>SUM(G295:G299)</f>
        <v>0</v>
      </c>
      <c r="H293" s="44">
        <f>E293+F293+G293</f>
        <v>8551.1</v>
      </c>
      <c r="I293" s="44">
        <f>SUM(I295:I299)</f>
        <v>0</v>
      </c>
      <c r="J293" s="44">
        <f>SUM(J295:J299)</f>
        <v>0</v>
      </c>
      <c r="K293" s="44">
        <f>H293+I293+J293</f>
        <v>8551.1</v>
      </c>
      <c r="L293" s="44">
        <f>SUM(L295:L299)</f>
        <v>0</v>
      </c>
      <c r="M293" s="44">
        <f>SUM(M295:M299)</f>
        <v>0</v>
      </c>
      <c r="N293" s="44">
        <f>K293+L293+M293</f>
        <v>8551.1</v>
      </c>
      <c r="O293" s="44">
        <f>SUM(O295:O299)</f>
        <v>0</v>
      </c>
      <c r="P293" s="44">
        <f>SUM(P295:P299)</f>
        <v>0</v>
      </c>
      <c r="Q293" s="44">
        <f>N293+O293+P293</f>
        <v>8551.1</v>
      </c>
    </row>
    <row r="294" spans="1:17" ht="10.5" customHeight="1">
      <c r="A294" s="3" t="s">
        <v>1</v>
      </c>
      <c r="B294" s="42"/>
      <c r="C294" s="42"/>
      <c r="D294" s="42"/>
      <c r="E294" s="39"/>
      <c r="F294" s="42"/>
      <c r="G294" s="42"/>
      <c r="H294" s="39"/>
      <c r="I294" s="42"/>
      <c r="J294" s="42"/>
      <c r="K294" s="39"/>
      <c r="L294" s="42"/>
      <c r="M294" s="42"/>
      <c r="N294" s="39"/>
      <c r="O294" s="42"/>
      <c r="P294" s="42"/>
      <c r="Q294" s="39"/>
    </row>
    <row r="295" spans="1:17" ht="12.75" customHeight="1">
      <c r="A295" s="4" t="s">
        <v>9</v>
      </c>
      <c r="B295" s="42">
        <v>6050</v>
      </c>
      <c r="C295" s="42"/>
      <c r="D295" s="42"/>
      <c r="E295" s="42">
        <f>SUM(B295:D295)</f>
        <v>6050</v>
      </c>
      <c r="F295" s="42"/>
      <c r="G295" s="42"/>
      <c r="H295" s="42">
        <f>SUM(E295:G295)</f>
        <v>6050</v>
      </c>
      <c r="I295" s="42"/>
      <c r="J295" s="42"/>
      <c r="K295" s="42">
        <f>SUM(H295:J295)</f>
        <v>6050</v>
      </c>
      <c r="L295" s="42"/>
      <c r="M295" s="42"/>
      <c r="N295" s="42">
        <f>SUM(K295:M295)</f>
        <v>6050</v>
      </c>
      <c r="O295" s="42"/>
      <c r="P295" s="42"/>
      <c r="Q295" s="42">
        <f>SUM(N295:P295)</f>
        <v>6050</v>
      </c>
    </row>
    <row r="296" spans="1:17" ht="12.75" customHeight="1">
      <c r="A296" s="4" t="s">
        <v>176</v>
      </c>
      <c r="B296" s="42"/>
      <c r="C296" s="42">
        <v>1.1</v>
      </c>
      <c r="D296" s="42"/>
      <c r="E296" s="42">
        <f>SUM(B296:D296)</f>
        <v>1.1</v>
      </c>
      <c r="F296" s="42"/>
      <c r="G296" s="42"/>
      <c r="H296" s="42">
        <f>SUM(E296:G296)</f>
        <v>1.1</v>
      </c>
      <c r="I296" s="42"/>
      <c r="J296" s="42"/>
      <c r="K296" s="42">
        <f>SUM(H296:J296)</f>
        <v>1.1</v>
      </c>
      <c r="L296" s="42"/>
      <c r="M296" s="42"/>
      <c r="N296" s="42">
        <f>SUM(K296:M296)</f>
        <v>1.1</v>
      </c>
      <c r="O296" s="42"/>
      <c r="P296" s="42"/>
      <c r="Q296" s="42">
        <f>SUM(N296:P296)</f>
        <v>1.1</v>
      </c>
    </row>
    <row r="297" spans="1:17" ht="12.75" customHeight="1" hidden="1">
      <c r="A297" s="4" t="s">
        <v>69</v>
      </c>
      <c r="B297" s="42"/>
      <c r="C297" s="42"/>
      <c r="D297" s="42"/>
      <c r="E297" s="42">
        <f>SUM(B297:D297)</f>
        <v>0</v>
      </c>
      <c r="F297" s="42"/>
      <c r="G297" s="42"/>
      <c r="H297" s="42">
        <f>SUM(E297:G297)</f>
        <v>0</v>
      </c>
      <c r="I297" s="42"/>
      <c r="J297" s="42"/>
      <c r="K297" s="42">
        <f>SUM(H297:J297)</f>
        <v>0</v>
      </c>
      <c r="L297" s="42"/>
      <c r="M297" s="42"/>
      <c r="N297" s="42">
        <f>SUM(K297:M297)</f>
        <v>0</v>
      </c>
      <c r="O297" s="42"/>
      <c r="P297" s="42"/>
      <c r="Q297" s="42">
        <f>SUM(N297:P297)</f>
        <v>0</v>
      </c>
    </row>
    <row r="298" spans="1:17" ht="12.75" customHeight="1" hidden="1">
      <c r="A298" s="4" t="s">
        <v>131</v>
      </c>
      <c r="B298" s="42"/>
      <c r="C298" s="42"/>
      <c r="D298" s="42"/>
      <c r="E298" s="42"/>
      <c r="F298" s="42"/>
      <c r="G298" s="42"/>
      <c r="H298" s="42"/>
      <c r="I298" s="42"/>
      <c r="J298" s="42"/>
      <c r="K298" s="42">
        <f>SUM(H298:J298)</f>
        <v>0</v>
      </c>
      <c r="L298" s="42"/>
      <c r="M298" s="42"/>
      <c r="N298" s="42">
        <f>SUM(K298:M298)</f>
        <v>0</v>
      </c>
      <c r="O298" s="42"/>
      <c r="P298" s="42"/>
      <c r="Q298" s="42">
        <f>SUM(N298:P298)</f>
        <v>0</v>
      </c>
    </row>
    <row r="299" spans="1:17" ht="12.75" customHeight="1">
      <c r="A299" s="4" t="s">
        <v>43</v>
      </c>
      <c r="B299" s="42"/>
      <c r="C299" s="42">
        <v>2500</v>
      </c>
      <c r="D299" s="42"/>
      <c r="E299" s="42">
        <f>SUM(B299:D299)</f>
        <v>2500</v>
      </c>
      <c r="F299" s="42"/>
      <c r="G299" s="42"/>
      <c r="H299" s="42">
        <f>SUM(E299:G299)</f>
        <v>2500</v>
      </c>
      <c r="I299" s="42"/>
      <c r="J299" s="42"/>
      <c r="K299" s="42">
        <f>SUM(H299:J299)</f>
        <v>2500</v>
      </c>
      <c r="L299" s="42"/>
      <c r="M299" s="42"/>
      <c r="N299" s="42">
        <f>SUM(K299:M299)</f>
        <v>2500</v>
      </c>
      <c r="O299" s="42"/>
      <c r="P299" s="42"/>
      <c r="Q299" s="42">
        <f>SUM(N299:P299)</f>
        <v>2500</v>
      </c>
    </row>
    <row r="300" spans="1:17" ht="12.75" customHeight="1">
      <c r="A300" s="6" t="s">
        <v>35</v>
      </c>
      <c r="B300" s="44">
        <f>SUM(B302:B308)</f>
        <v>37010.5</v>
      </c>
      <c r="C300" s="44">
        <f>SUM(C302:C308)</f>
        <v>0</v>
      </c>
      <c r="D300" s="44">
        <f>SUM(D302:D308)</f>
        <v>0</v>
      </c>
      <c r="E300" s="44">
        <f>B300+C300+D300</f>
        <v>37010.5</v>
      </c>
      <c r="F300" s="44">
        <f>SUM(F302:F308)</f>
        <v>0</v>
      </c>
      <c r="G300" s="44">
        <f>SUM(G302:G308)</f>
        <v>0</v>
      </c>
      <c r="H300" s="44">
        <f>E300+F300+G300</f>
        <v>37010.5</v>
      </c>
      <c r="I300" s="44">
        <f>SUM(I302:I308)</f>
        <v>0</v>
      </c>
      <c r="J300" s="44">
        <f>SUM(J302:J308)</f>
        <v>0</v>
      </c>
      <c r="K300" s="44">
        <f>H300+I300+J300</f>
        <v>37010.5</v>
      </c>
      <c r="L300" s="44">
        <f>SUM(L302:L308)</f>
        <v>0</v>
      </c>
      <c r="M300" s="44">
        <f>SUM(M302:M308)</f>
        <v>0</v>
      </c>
      <c r="N300" s="44">
        <f>K300+L300+M300</f>
        <v>37010.5</v>
      </c>
      <c r="O300" s="44">
        <f>SUM(O302:O308)</f>
        <v>0</v>
      </c>
      <c r="P300" s="44">
        <f>SUM(P302:P308)</f>
        <v>0</v>
      </c>
      <c r="Q300" s="44">
        <f>N300+O300+P300</f>
        <v>37010.5</v>
      </c>
    </row>
    <row r="301" spans="1:17" ht="10.5" customHeight="1">
      <c r="A301" s="3" t="s">
        <v>1</v>
      </c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</row>
    <row r="302" spans="1:17" ht="12.75" customHeight="1" hidden="1">
      <c r="A302" s="5" t="s">
        <v>139</v>
      </c>
      <c r="B302" s="42"/>
      <c r="C302" s="42"/>
      <c r="D302" s="42"/>
      <c r="E302" s="42">
        <f>B302+C302+D302</f>
        <v>0</v>
      </c>
      <c r="F302" s="42"/>
      <c r="G302" s="42"/>
      <c r="H302" s="42">
        <f>E302+F302+G302</f>
        <v>0</v>
      </c>
      <c r="I302" s="42"/>
      <c r="J302" s="42"/>
      <c r="K302" s="42">
        <f>H302+I302+J302</f>
        <v>0</v>
      </c>
      <c r="L302" s="42"/>
      <c r="M302" s="42"/>
      <c r="N302" s="42">
        <f>K302+L302+M302</f>
        <v>0</v>
      </c>
      <c r="O302" s="42"/>
      <c r="P302" s="42"/>
      <c r="Q302" s="42">
        <f>N302+O302+P302</f>
        <v>0</v>
      </c>
    </row>
    <row r="303" spans="1:17" ht="12.75" customHeight="1" hidden="1">
      <c r="A303" s="4" t="s">
        <v>69</v>
      </c>
      <c r="B303" s="42"/>
      <c r="C303" s="42"/>
      <c r="D303" s="42"/>
      <c r="E303" s="42">
        <f>SUM(B303:D303)</f>
        <v>0</v>
      </c>
      <c r="F303" s="42"/>
      <c r="G303" s="42"/>
      <c r="H303" s="42">
        <f>SUM(E303:G303)</f>
        <v>0</v>
      </c>
      <c r="I303" s="42"/>
      <c r="J303" s="42"/>
      <c r="K303" s="42">
        <f>SUM(H303:J303)</f>
        <v>0</v>
      </c>
      <c r="L303" s="42"/>
      <c r="M303" s="42"/>
      <c r="N303" s="42">
        <f>SUM(K303:M303)</f>
        <v>0</v>
      </c>
      <c r="O303" s="42"/>
      <c r="P303" s="42"/>
      <c r="Q303" s="42">
        <f>SUM(N303:P303)</f>
        <v>0</v>
      </c>
    </row>
    <row r="304" spans="1:17" ht="12.75" customHeight="1" hidden="1">
      <c r="A304" s="4" t="s">
        <v>40</v>
      </c>
      <c r="B304" s="42"/>
      <c r="C304" s="42"/>
      <c r="D304" s="42"/>
      <c r="E304" s="42"/>
      <c r="F304" s="42"/>
      <c r="G304" s="42"/>
      <c r="H304" s="42"/>
      <c r="I304" s="42"/>
      <c r="J304" s="42"/>
      <c r="K304" s="42">
        <f>SUM(H304:J304)</f>
        <v>0</v>
      </c>
      <c r="L304" s="42"/>
      <c r="M304" s="42"/>
      <c r="N304" s="42">
        <f>SUM(K304:M304)</f>
        <v>0</v>
      </c>
      <c r="O304" s="42"/>
      <c r="P304" s="42"/>
      <c r="Q304" s="42">
        <f>SUM(N304:P304)</f>
        <v>0</v>
      </c>
    </row>
    <row r="305" spans="1:17" ht="12.75" customHeight="1" hidden="1">
      <c r="A305" s="4" t="s">
        <v>200</v>
      </c>
      <c r="B305" s="42"/>
      <c r="C305" s="42"/>
      <c r="D305" s="42"/>
      <c r="E305" s="42"/>
      <c r="F305" s="42"/>
      <c r="G305" s="42"/>
      <c r="H305" s="42"/>
      <c r="I305" s="42"/>
      <c r="J305" s="42"/>
      <c r="K305" s="42">
        <f>SUM(H305:J305)</f>
        <v>0</v>
      </c>
      <c r="L305" s="42"/>
      <c r="M305" s="42"/>
      <c r="N305" s="42">
        <f>SUM(K305:M305)</f>
        <v>0</v>
      </c>
      <c r="O305" s="42"/>
      <c r="P305" s="42"/>
      <c r="Q305" s="42">
        <f>SUM(N305:P305)</f>
        <v>0</v>
      </c>
    </row>
    <row r="306" spans="1:17" ht="12.75" customHeight="1" hidden="1">
      <c r="A306" s="4" t="s">
        <v>43</v>
      </c>
      <c r="B306" s="42"/>
      <c r="C306" s="42"/>
      <c r="D306" s="42"/>
      <c r="E306" s="42"/>
      <c r="F306" s="42"/>
      <c r="G306" s="42"/>
      <c r="H306" s="42">
        <f>SUM(E306:G306)</f>
        <v>0</v>
      </c>
      <c r="I306" s="42"/>
      <c r="J306" s="42"/>
      <c r="K306" s="42">
        <f>SUM(H306:J306)</f>
        <v>0</v>
      </c>
      <c r="L306" s="42"/>
      <c r="M306" s="42"/>
      <c r="N306" s="42">
        <f>SUM(K306:M306)</f>
        <v>0</v>
      </c>
      <c r="O306" s="42"/>
      <c r="P306" s="42"/>
      <c r="Q306" s="42">
        <f>SUM(N306:P306)</f>
        <v>0</v>
      </c>
    </row>
    <row r="307" spans="1:17" ht="12.75" customHeight="1" hidden="1">
      <c r="A307" s="30" t="s">
        <v>160</v>
      </c>
      <c r="B307" s="40"/>
      <c r="C307" s="40"/>
      <c r="D307" s="40"/>
      <c r="E307" s="42">
        <f>B307+C307+D307</f>
        <v>0</v>
      </c>
      <c r="F307" s="40"/>
      <c r="G307" s="40"/>
      <c r="H307" s="42">
        <f>E307+F307+G307</f>
        <v>0</v>
      </c>
      <c r="I307" s="40"/>
      <c r="J307" s="40"/>
      <c r="K307" s="42">
        <f>H307+I307+J307</f>
        <v>0</v>
      </c>
      <c r="L307" s="40"/>
      <c r="M307" s="40"/>
      <c r="N307" s="42">
        <f>K307+L307+M307</f>
        <v>0</v>
      </c>
      <c r="O307" s="40"/>
      <c r="P307" s="40"/>
      <c r="Q307" s="42">
        <f>N307+O307+P307</f>
        <v>0</v>
      </c>
    </row>
    <row r="308" spans="1:17" ht="12.75" customHeight="1">
      <c r="A308" s="37" t="s">
        <v>232</v>
      </c>
      <c r="B308" s="48">
        <v>37010.5</v>
      </c>
      <c r="C308" s="48"/>
      <c r="D308" s="48"/>
      <c r="E308" s="46">
        <f>B308+C308+D308</f>
        <v>37010.5</v>
      </c>
      <c r="F308" s="48"/>
      <c r="G308" s="48"/>
      <c r="H308" s="46">
        <f>E308+F308+G308</f>
        <v>37010.5</v>
      </c>
      <c r="I308" s="48"/>
      <c r="J308" s="48"/>
      <c r="K308" s="46">
        <f>H308+I308+J308</f>
        <v>37010.5</v>
      </c>
      <c r="L308" s="48"/>
      <c r="M308" s="48"/>
      <c r="N308" s="46">
        <f>K308+L308+M308</f>
        <v>37010.5</v>
      </c>
      <c r="O308" s="48"/>
      <c r="P308" s="48"/>
      <c r="Q308" s="46">
        <f>N308+O308+P308</f>
        <v>37010.5</v>
      </c>
    </row>
    <row r="309" spans="1:17" ht="18.75" customHeight="1">
      <c r="A309" s="2" t="s">
        <v>81</v>
      </c>
      <c r="B309" s="39">
        <f aca="true" t="shared" si="62" ref="B309:Q309">B310+B313</f>
        <v>5705</v>
      </c>
      <c r="C309" s="39">
        <f t="shared" si="62"/>
        <v>90</v>
      </c>
      <c r="D309" s="39">
        <f t="shared" si="62"/>
        <v>0</v>
      </c>
      <c r="E309" s="39">
        <f t="shared" si="62"/>
        <v>5795</v>
      </c>
      <c r="F309" s="39">
        <f t="shared" si="62"/>
        <v>0</v>
      </c>
      <c r="G309" s="39">
        <f t="shared" si="62"/>
        <v>0</v>
      </c>
      <c r="H309" s="39">
        <f t="shared" si="62"/>
        <v>5795</v>
      </c>
      <c r="I309" s="39">
        <f t="shared" si="62"/>
        <v>0</v>
      </c>
      <c r="J309" s="39">
        <f t="shared" si="62"/>
        <v>0</v>
      </c>
      <c r="K309" s="39">
        <f t="shared" si="62"/>
        <v>5795</v>
      </c>
      <c r="L309" s="39">
        <f t="shared" si="62"/>
        <v>0</v>
      </c>
      <c r="M309" s="39">
        <f t="shared" si="62"/>
        <v>0</v>
      </c>
      <c r="N309" s="39">
        <f t="shared" si="62"/>
        <v>5795</v>
      </c>
      <c r="O309" s="39">
        <f t="shared" si="62"/>
        <v>0</v>
      </c>
      <c r="P309" s="39">
        <f t="shared" si="62"/>
        <v>0</v>
      </c>
      <c r="Q309" s="39">
        <f t="shared" si="62"/>
        <v>5795</v>
      </c>
    </row>
    <row r="310" spans="1:17" ht="12.75" customHeight="1">
      <c r="A310" s="6" t="s">
        <v>34</v>
      </c>
      <c r="B310" s="44">
        <f>SUM(B312:B312)</f>
        <v>3574.9</v>
      </c>
      <c r="C310" s="44">
        <f>SUM(C312:C312)</f>
        <v>0</v>
      </c>
      <c r="D310" s="44">
        <f>SUM(D312:D312)</f>
        <v>0</v>
      </c>
      <c r="E310" s="44">
        <f>B310+C310+D310</f>
        <v>3574.9</v>
      </c>
      <c r="F310" s="44">
        <f>SUM(F312:F312)</f>
        <v>0</v>
      </c>
      <c r="G310" s="44">
        <f>SUM(G312:G312)</f>
        <v>0</v>
      </c>
      <c r="H310" s="44">
        <f>E310+F310+G310</f>
        <v>3574.9</v>
      </c>
      <c r="I310" s="44">
        <f>SUM(I312:I312)</f>
        <v>0</v>
      </c>
      <c r="J310" s="44">
        <f>SUM(J312:J312)</f>
        <v>0</v>
      </c>
      <c r="K310" s="44">
        <f>H310+I310+J310</f>
        <v>3574.9</v>
      </c>
      <c r="L310" s="44">
        <f>SUM(L312:L312)</f>
        <v>0</v>
      </c>
      <c r="M310" s="44">
        <f>SUM(M312:M312)</f>
        <v>0</v>
      </c>
      <c r="N310" s="44">
        <f>K310+L310+M310</f>
        <v>3574.9</v>
      </c>
      <c r="O310" s="44">
        <f>SUM(O312:O312)</f>
        <v>0</v>
      </c>
      <c r="P310" s="44">
        <f>SUM(P312:P312)</f>
        <v>0</v>
      </c>
      <c r="Q310" s="44">
        <f>N310+O310+P310</f>
        <v>3574.9</v>
      </c>
    </row>
    <row r="311" spans="1:17" ht="10.5" customHeight="1">
      <c r="A311" s="3" t="s">
        <v>1</v>
      </c>
      <c r="B311" s="42"/>
      <c r="C311" s="42"/>
      <c r="D311" s="42"/>
      <c r="E311" s="39"/>
      <c r="F311" s="42"/>
      <c r="G311" s="42"/>
      <c r="H311" s="39"/>
      <c r="I311" s="42"/>
      <c r="J311" s="42"/>
      <c r="K311" s="39"/>
      <c r="L311" s="42"/>
      <c r="M311" s="42"/>
      <c r="N311" s="39"/>
      <c r="O311" s="42"/>
      <c r="P311" s="42"/>
      <c r="Q311" s="39"/>
    </row>
    <row r="312" spans="1:17" ht="12.75" customHeight="1">
      <c r="A312" s="4" t="s">
        <v>9</v>
      </c>
      <c r="B312" s="42">
        <v>3574.9</v>
      </c>
      <c r="C312" s="42"/>
      <c r="D312" s="42"/>
      <c r="E312" s="42">
        <f>B312+C312+D312</f>
        <v>3574.9</v>
      </c>
      <c r="F312" s="42"/>
      <c r="G312" s="42"/>
      <c r="H312" s="42">
        <f>E312+F312+G312</f>
        <v>3574.9</v>
      </c>
      <c r="I312" s="42"/>
      <c r="J312" s="42"/>
      <c r="K312" s="42">
        <f>H312+I312+J312</f>
        <v>3574.9</v>
      </c>
      <c r="L312" s="42"/>
      <c r="M312" s="42"/>
      <c r="N312" s="42">
        <f>K312+L312+M312</f>
        <v>3574.9</v>
      </c>
      <c r="O312" s="42"/>
      <c r="P312" s="42"/>
      <c r="Q312" s="42">
        <f>N312+O312+P312</f>
        <v>3574.9</v>
      </c>
    </row>
    <row r="313" spans="1:17" ht="12.75" customHeight="1">
      <c r="A313" s="6" t="s">
        <v>35</v>
      </c>
      <c r="B313" s="44">
        <f>SUM(B315:B315)</f>
        <v>2130.1</v>
      </c>
      <c r="C313" s="44">
        <f>SUM(C315:C316)</f>
        <v>90</v>
      </c>
      <c r="D313" s="44">
        <f>SUM(D315:D315)</f>
        <v>0</v>
      </c>
      <c r="E313" s="44">
        <f>B313+C313+D313</f>
        <v>2220.1</v>
      </c>
      <c r="F313" s="44">
        <f>SUM(F315:F315)</f>
        <v>0</v>
      </c>
      <c r="G313" s="44">
        <f>SUM(G315:G315)</f>
        <v>0</v>
      </c>
      <c r="H313" s="44">
        <f>E313+F313+G313</f>
        <v>2220.1</v>
      </c>
      <c r="I313" s="44">
        <f>SUM(I315:I315)</f>
        <v>0</v>
      </c>
      <c r="J313" s="44">
        <f>SUM(J315:J315)</f>
        <v>0</v>
      </c>
      <c r="K313" s="44">
        <f>H313+I313+J313</f>
        <v>2220.1</v>
      </c>
      <c r="L313" s="44">
        <f>SUM(L315:L315)</f>
        <v>0</v>
      </c>
      <c r="M313" s="44">
        <f>SUM(M315:M315)</f>
        <v>0</v>
      </c>
      <c r="N313" s="44">
        <f>K313+L313+M313</f>
        <v>2220.1</v>
      </c>
      <c r="O313" s="44">
        <f>SUM(O315:O315)</f>
        <v>0</v>
      </c>
      <c r="P313" s="44">
        <f>SUM(P315:P315)</f>
        <v>0</v>
      </c>
      <c r="Q313" s="44">
        <f>N313+O313+P313</f>
        <v>2220.1</v>
      </c>
    </row>
    <row r="314" spans="1:17" ht="10.5" customHeight="1">
      <c r="A314" s="3" t="s">
        <v>1</v>
      </c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</row>
    <row r="315" spans="1:17" ht="12.75" customHeight="1">
      <c r="A315" s="4" t="s">
        <v>40</v>
      </c>
      <c r="B315" s="42">
        <v>2130.1</v>
      </c>
      <c r="C315" s="42"/>
      <c r="D315" s="42"/>
      <c r="E315" s="42">
        <f>B315+C315+D315</f>
        <v>2130.1</v>
      </c>
      <c r="F315" s="46"/>
      <c r="G315" s="46"/>
      <c r="H315" s="46">
        <f>E315+F315+G315</f>
        <v>2130.1</v>
      </c>
      <c r="I315" s="46"/>
      <c r="J315" s="46"/>
      <c r="K315" s="46">
        <f>H315+I315+J315</f>
        <v>2130.1</v>
      </c>
      <c r="L315" s="46"/>
      <c r="M315" s="46"/>
      <c r="N315" s="46">
        <f>K315+L315+M315</f>
        <v>2130.1</v>
      </c>
      <c r="O315" s="46"/>
      <c r="P315" s="46"/>
      <c r="Q315" s="46">
        <f>N315+O315+P315</f>
        <v>2130.1</v>
      </c>
    </row>
    <row r="316" spans="1:17" ht="12.75" customHeight="1">
      <c r="A316" s="32" t="s">
        <v>139</v>
      </c>
      <c r="B316" s="46"/>
      <c r="C316" s="46">
        <v>90</v>
      </c>
      <c r="D316" s="46"/>
      <c r="E316" s="46">
        <f>B316+C316+D316</f>
        <v>90</v>
      </c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</row>
    <row r="317" spans="1:17" ht="18.75" customHeight="1">
      <c r="A317" s="2" t="s">
        <v>22</v>
      </c>
      <c r="B317" s="39">
        <f aca="true" t="shared" si="63" ref="B317:Q317">B318</f>
        <v>22679</v>
      </c>
      <c r="C317" s="39">
        <f t="shared" si="63"/>
        <v>-290</v>
      </c>
      <c r="D317" s="39">
        <f t="shared" si="63"/>
        <v>0</v>
      </c>
      <c r="E317" s="39">
        <f t="shared" si="63"/>
        <v>22389</v>
      </c>
      <c r="F317" s="39">
        <f t="shared" si="63"/>
        <v>0</v>
      </c>
      <c r="G317" s="39">
        <f t="shared" si="63"/>
        <v>0</v>
      </c>
      <c r="H317" s="39">
        <f t="shared" si="63"/>
        <v>22389</v>
      </c>
      <c r="I317" s="39">
        <f t="shared" si="63"/>
        <v>0</v>
      </c>
      <c r="J317" s="39">
        <f t="shared" si="63"/>
        <v>0</v>
      </c>
      <c r="K317" s="39">
        <f t="shared" si="63"/>
        <v>22389</v>
      </c>
      <c r="L317" s="39">
        <f t="shared" si="63"/>
        <v>0</v>
      </c>
      <c r="M317" s="39">
        <f t="shared" si="63"/>
        <v>0</v>
      </c>
      <c r="N317" s="39">
        <f t="shared" si="63"/>
        <v>22389</v>
      </c>
      <c r="O317" s="39">
        <f t="shared" si="63"/>
        <v>0</v>
      </c>
      <c r="P317" s="39">
        <f t="shared" si="63"/>
        <v>0</v>
      </c>
      <c r="Q317" s="39">
        <f t="shared" si="63"/>
        <v>22389</v>
      </c>
    </row>
    <row r="318" spans="1:17" ht="15" customHeight="1">
      <c r="A318" s="6" t="s">
        <v>34</v>
      </c>
      <c r="B318" s="44">
        <f>SUM(B320:B323)</f>
        <v>22679</v>
      </c>
      <c r="C318" s="44">
        <f>SUM(C320:C323)</f>
        <v>-290</v>
      </c>
      <c r="D318" s="44">
        <f>SUM(D320:D323)</f>
        <v>0</v>
      </c>
      <c r="E318" s="44">
        <f>B318+C318+D318</f>
        <v>22389</v>
      </c>
      <c r="F318" s="44">
        <f>SUM(F320:F323)</f>
        <v>0</v>
      </c>
      <c r="G318" s="44">
        <f>SUM(G320:G323)</f>
        <v>0</v>
      </c>
      <c r="H318" s="44">
        <f>E318+F318+G318</f>
        <v>22389</v>
      </c>
      <c r="I318" s="44">
        <f>SUM(I320:I323)</f>
        <v>0</v>
      </c>
      <c r="J318" s="44">
        <f>SUM(J320:J323)</f>
        <v>0</v>
      </c>
      <c r="K318" s="44">
        <f>H318+I318+J318</f>
        <v>22389</v>
      </c>
      <c r="L318" s="44">
        <f>SUM(L320:L323)</f>
        <v>0</v>
      </c>
      <c r="M318" s="44">
        <f>SUM(M320:M323)</f>
        <v>0</v>
      </c>
      <c r="N318" s="44">
        <f>K318+L318+M318</f>
        <v>22389</v>
      </c>
      <c r="O318" s="44">
        <f>SUM(O320:O323)</f>
        <v>0</v>
      </c>
      <c r="P318" s="44">
        <f>SUM(P320:P323)</f>
        <v>0</v>
      </c>
      <c r="Q318" s="44">
        <f>N318+O318+P318</f>
        <v>22389</v>
      </c>
    </row>
    <row r="319" spans="1:17" ht="10.5" customHeight="1">
      <c r="A319" s="3" t="s">
        <v>1</v>
      </c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</row>
    <row r="320" spans="1:17" ht="12.75" customHeight="1">
      <c r="A320" s="30" t="s">
        <v>231</v>
      </c>
      <c r="B320" s="42">
        <v>2679</v>
      </c>
      <c r="C320" s="42">
        <f>-90-200</f>
        <v>-290</v>
      </c>
      <c r="D320" s="42"/>
      <c r="E320" s="42">
        <f>B320+C320+D320</f>
        <v>2389</v>
      </c>
      <c r="F320" s="42"/>
      <c r="G320" s="42"/>
      <c r="H320" s="42">
        <f>E320+F320+G320</f>
        <v>2389</v>
      </c>
      <c r="I320" s="42"/>
      <c r="J320" s="42"/>
      <c r="K320" s="42">
        <f>H320+I320+J320</f>
        <v>2389</v>
      </c>
      <c r="L320" s="40"/>
      <c r="M320" s="42"/>
      <c r="N320" s="42">
        <f>K320+L320+M320</f>
        <v>2389</v>
      </c>
      <c r="O320" s="40"/>
      <c r="P320" s="42"/>
      <c r="Q320" s="42">
        <f>N320+O320+P320</f>
        <v>2389</v>
      </c>
    </row>
    <row r="321" spans="1:17" ht="12.75" customHeight="1" hidden="1">
      <c r="A321" s="30" t="s">
        <v>175</v>
      </c>
      <c r="B321" s="42"/>
      <c r="C321" s="42"/>
      <c r="D321" s="42"/>
      <c r="E321" s="42"/>
      <c r="F321" s="42"/>
      <c r="G321" s="42"/>
      <c r="H321" s="42">
        <f>E321+F321+G321</f>
        <v>0</v>
      </c>
      <c r="I321" s="42"/>
      <c r="J321" s="42"/>
      <c r="K321" s="42">
        <f>H321+I321+J321</f>
        <v>0</v>
      </c>
      <c r="L321" s="42"/>
      <c r="M321" s="42"/>
      <c r="N321" s="42">
        <f>K321+L321+M321</f>
        <v>0</v>
      </c>
      <c r="O321" s="42"/>
      <c r="P321" s="42"/>
      <c r="Q321" s="42">
        <f>N321+O321+P321</f>
        <v>0</v>
      </c>
    </row>
    <row r="322" spans="1:17" ht="12.75" customHeight="1" hidden="1">
      <c r="A322" s="30" t="s">
        <v>185</v>
      </c>
      <c r="B322" s="42"/>
      <c r="C322" s="42"/>
      <c r="D322" s="42"/>
      <c r="E322" s="42"/>
      <c r="F322" s="42"/>
      <c r="G322" s="42"/>
      <c r="H322" s="42">
        <f>E322+F322+G322</f>
        <v>0</v>
      </c>
      <c r="I322" s="42"/>
      <c r="J322" s="42"/>
      <c r="K322" s="42">
        <f>H322+I322+J322</f>
        <v>0</v>
      </c>
      <c r="L322" s="42"/>
      <c r="M322" s="42"/>
      <c r="N322" s="42">
        <f>K322+L322+M322</f>
        <v>0</v>
      </c>
      <c r="O322" s="42"/>
      <c r="P322" s="42"/>
      <c r="Q322" s="42">
        <f>N322+O322+P322</f>
        <v>0</v>
      </c>
    </row>
    <row r="323" spans="1:17" ht="12.75" customHeight="1">
      <c r="A323" s="36" t="s">
        <v>9</v>
      </c>
      <c r="B323" s="46">
        <v>20000</v>
      </c>
      <c r="C323" s="46"/>
      <c r="D323" s="46"/>
      <c r="E323" s="46">
        <f>B323+C323+D323</f>
        <v>20000</v>
      </c>
      <c r="F323" s="46"/>
      <c r="G323" s="46"/>
      <c r="H323" s="46">
        <f>E323+F323+G323</f>
        <v>20000</v>
      </c>
      <c r="I323" s="46"/>
      <c r="J323" s="46"/>
      <c r="K323" s="46">
        <f>H323+I323+J323</f>
        <v>20000</v>
      </c>
      <c r="L323" s="46"/>
      <c r="M323" s="46"/>
      <c r="N323" s="46">
        <f>K323+L323+M323</f>
        <v>20000</v>
      </c>
      <c r="O323" s="46"/>
      <c r="P323" s="46"/>
      <c r="Q323" s="46">
        <f>N323+O323+P323</f>
        <v>20000</v>
      </c>
    </row>
    <row r="324" spans="1:17" ht="19.5" customHeight="1">
      <c r="A324" s="2" t="s">
        <v>75</v>
      </c>
      <c r="B324" s="39">
        <f>B326+B327</f>
        <v>514692</v>
      </c>
      <c r="C324" s="39">
        <f>C326+C327</f>
        <v>16497.799999999996</v>
      </c>
      <c r="D324" s="39">
        <f>D326+D327</f>
        <v>0</v>
      </c>
      <c r="E324" s="39">
        <f>B324+C324+D324</f>
        <v>531189.8</v>
      </c>
      <c r="F324" s="39">
        <f>F326+F327</f>
        <v>0</v>
      </c>
      <c r="G324" s="39">
        <f>G326+G327</f>
        <v>0</v>
      </c>
      <c r="H324" s="39">
        <f>E324+F324+G324</f>
        <v>531189.8</v>
      </c>
      <c r="I324" s="39">
        <f>I326+I327</f>
        <v>0</v>
      </c>
      <c r="J324" s="39">
        <f>J326+J327</f>
        <v>0</v>
      </c>
      <c r="K324" s="39">
        <f>H324+I324+J324</f>
        <v>531189.8</v>
      </c>
      <c r="L324" s="39">
        <f>L326+L327</f>
        <v>0</v>
      </c>
      <c r="M324" s="39">
        <f>M326+M327</f>
        <v>0</v>
      </c>
      <c r="N324" s="39">
        <f>K324+L324+M324</f>
        <v>531189.8</v>
      </c>
      <c r="O324" s="39">
        <f>O326+O327</f>
        <v>0</v>
      </c>
      <c r="P324" s="39">
        <f>P326+P327</f>
        <v>0</v>
      </c>
      <c r="Q324" s="39">
        <f>N324+O324+P324</f>
        <v>531189.8</v>
      </c>
    </row>
    <row r="325" spans="1:17" ht="10.5" customHeight="1">
      <c r="A325" s="8" t="s">
        <v>1</v>
      </c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</row>
    <row r="326" spans="1:17" ht="12.75" customHeight="1">
      <c r="A326" s="2" t="s">
        <v>34</v>
      </c>
      <c r="B326" s="39">
        <f>B339+B355+B359+B351+B342</f>
        <v>17020</v>
      </c>
      <c r="C326" s="39">
        <f>C339+C355+C359+C351+C342+C350</f>
        <v>6963.9</v>
      </c>
      <c r="D326" s="39">
        <f>D339+D355+D359+D351+D342</f>
        <v>0</v>
      </c>
      <c r="E326" s="39">
        <f>B326+C326+D326</f>
        <v>23983.9</v>
      </c>
      <c r="F326" s="39">
        <f>F339+F355+F359+F351+F342+F350</f>
        <v>0</v>
      </c>
      <c r="G326" s="39">
        <f>G339+G355+G359+G351+G342</f>
        <v>0</v>
      </c>
      <c r="H326" s="39">
        <f>E326+F326+G326</f>
        <v>23983.9</v>
      </c>
      <c r="I326" s="39">
        <f>I339+I355+I359+I351+I342+I350</f>
        <v>0</v>
      </c>
      <c r="J326" s="39">
        <f>J339+J355+J359+J351+J342</f>
        <v>0</v>
      </c>
      <c r="K326" s="39">
        <f>H326+I326+J326</f>
        <v>23983.9</v>
      </c>
      <c r="L326" s="39">
        <f>L339+L355+L359+L351+L342+L350+L348</f>
        <v>0</v>
      </c>
      <c r="M326" s="39">
        <f>M339+M355+M359+M351+M342+M348</f>
        <v>0</v>
      </c>
      <c r="N326" s="39">
        <f>K326+L326+M326</f>
        <v>23983.9</v>
      </c>
      <c r="O326" s="39">
        <f>O339+O355+O359+O351+O342+O350+O348</f>
        <v>0</v>
      </c>
      <c r="P326" s="39">
        <f>P339+P355+P359+P351+P342</f>
        <v>0</v>
      </c>
      <c r="Q326" s="39">
        <f>N326+O326+P326</f>
        <v>23983.9</v>
      </c>
    </row>
    <row r="327" spans="1:17" ht="12.75" customHeight="1">
      <c r="A327" s="2" t="s">
        <v>35</v>
      </c>
      <c r="B327" s="39">
        <f aca="true" t="shared" si="64" ref="B327:Q327">B329+B331+B334+B337+B338+B340+B345+B353+B357-B326+B362</f>
        <v>497672</v>
      </c>
      <c r="C327" s="39">
        <f t="shared" si="64"/>
        <v>9533.899999999996</v>
      </c>
      <c r="D327" s="39">
        <f t="shared" si="64"/>
        <v>0</v>
      </c>
      <c r="E327" s="39">
        <f t="shared" si="64"/>
        <v>507205.9</v>
      </c>
      <c r="F327" s="39">
        <f t="shared" si="64"/>
        <v>0</v>
      </c>
      <c r="G327" s="39">
        <f t="shared" si="64"/>
        <v>0</v>
      </c>
      <c r="H327" s="39">
        <f t="shared" si="64"/>
        <v>507205.9</v>
      </c>
      <c r="I327" s="39">
        <f t="shared" si="64"/>
        <v>0</v>
      </c>
      <c r="J327" s="39">
        <f t="shared" si="64"/>
        <v>0</v>
      </c>
      <c r="K327" s="39">
        <f t="shared" si="64"/>
        <v>507205.9</v>
      </c>
      <c r="L327" s="39">
        <f t="shared" si="64"/>
        <v>0</v>
      </c>
      <c r="M327" s="39">
        <f t="shared" si="64"/>
        <v>0</v>
      </c>
      <c r="N327" s="39">
        <f t="shared" si="64"/>
        <v>507205.9</v>
      </c>
      <c r="O327" s="39">
        <f t="shared" si="64"/>
        <v>0</v>
      </c>
      <c r="P327" s="39">
        <f t="shared" si="64"/>
        <v>0</v>
      </c>
      <c r="Q327" s="39">
        <f t="shared" si="64"/>
        <v>507205.9</v>
      </c>
    </row>
    <row r="328" spans="1:17" ht="12.75" customHeight="1">
      <c r="A328" s="10" t="s">
        <v>45</v>
      </c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</row>
    <row r="329" spans="1:17" ht="12.75" customHeight="1">
      <c r="A329" s="8" t="s">
        <v>126</v>
      </c>
      <c r="B329" s="40">
        <f>B330</f>
        <v>2000</v>
      </c>
      <c r="C329" s="40">
        <f>C330</f>
        <v>0</v>
      </c>
      <c r="D329" s="39"/>
      <c r="E329" s="42">
        <f>B329+C329</f>
        <v>2000</v>
      </c>
      <c r="F329" s="40">
        <f>F330</f>
        <v>0</v>
      </c>
      <c r="G329" s="39"/>
      <c r="H329" s="42">
        <f>E329+F329</f>
        <v>2000</v>
      </c>
      <c r="I329" s="40">
        <f>I330</f>
        <v>0</v>
      </c>
      <c r="J329" s="39"/>
      <c r="K329" s="42">
        <f>H329+I329</f>
        <v>2000</v>
      </c>
      <c r="L329" s="40"/>
      <c r="M329" s="39"/>
      <c r="N329" s="42">
        <f>K329+L329</f>
        <v>2000</v>
      </c>
      <c r="O329" s="40"/>
      <c r="P329" s="39"/>
      <c r="Q329" s="42">
        <f>N329+O329</f>
        <v>2000</v>
      </c>
    </row>
    <row r="330" spans="1:17" ht="12.75" customHeight="1">
      <c r="A330" s="8" t="s">
        <v>96</v>
      </c>
      <c r="B330" s="40">
        <v>2000</v>
      </c>
      <c r="C330" s="40"/>
      <c r="D330" s="39"/>
      <c r="E330" s="42">
        <f>SUM(B330:D330)</f>
        <v>2000</v>
      </c>
      <c r="F330" s="40"/>
      <c r="G330" s="39"/>
      <c r="H330" s="42">
        <f>SUM(E330:G330)</f>
        <v>2000</v>
      </c>
      <c r="I330" s="40"/>
      <c r="J330" s="39"/>
      <c r="K330" s="42">
        <f>SUM(H330:J330)</f>
        <v>2000</v>
      </c>
      <c r="L330" s="40"/>
      <c r="M330" s="39"/>
      <c r="N330" s="42">
        <f>SUM(K330:M330)</f>
        <v>2000</v>
      </c>
      <c r="O330" s="40"/>
      <c r="P330" s="39"/>
      <c r="Q330" s="42">
        <f>SUM(N330:P330)</f>
        <v>2000</v>
      </c>
    </row>
    <row r="331" spans="1:17" ht="12.75" customHeight="1">
      <c r="A331" s="8" t="s">
        <v>97</v>
      </c>
      <c r="B331" s="40">
        <f>B332+B333</f>
        <v>18642</v>
      </c>
      <c r="C331" s="40">
        <f>C332+C333</f>
        <v>0</v>
      </c>
      <c r="D331" s="39"/>
      <c r="E331" s="42">
        <f>B331+C331</f>
        <v>18642</v>
      </c>
      <c r="F331" s="40">
        <f>F332+F333</f>
        <v>0</v>
      </c>
      <c r="G331" s="39"/>
      <c r="H331" s="42">
        <f>E331+F331</f>
        <v>18642</v>
      </c>
      <c r="I331" s="40"/>
      <c r="J331" s="39"/>
      <c r="K331" s="42">
        <f>H331+I331</f>
        <v>18642</v>
      </c>
      <c r="L331" s="40">
        <f>SUM(L332:L333)</f>
        <v>0</v>
      </c>
      <c r="M331" s="39"/>
      <c r="N331" s="42">
        <f>K331+L331</f>
        <v>18642</v>
      </c>
      <c r="O331" s="40"/>
      <c r="P331" s="39"/>
      <c r="Q331" s="42">
        <f>N331+O331</f>
        <v>18642</v>
      </c>
    </row>
    <row r="332" spans="1:17" ht="12.75" customHeight="1">
      <c r="A332" s="8" t="s">
        <v>96</v>
      </c>
      <c r="B332" s="40">
        <v>10445</v>
      </c>
      <c r="C332" s="40">
        <v>-230</v>
      </c>
      <c r="D332" s="39"/>
      <c r="E332" s="42">
        <f>SUM(B332:D332)</f>
        <v>10215</v>
      </c>
      <c r="F332" s="40"/>
      <c r="G332" s="39"/>
      <c r="H332" s="42">
        <f>SUM(E332:G332)</f>
        <v>10215</v>
      </c>
      <c r="I332" s="40"/>
      <c r="J332" s="39"/>
      <c r="K332" s="42">
        <f>SUM(H332:J332)</f>
        <v>10215</v>
      </c>
      <c r="L332" s="40"/>
      <c r="M332" s="39"/>
      <c r="N332" s="42">
        <f>SUM(K332:M332)</f>
        <v>10215</v>
      </c>
      <c r="O332" s="40"/>
      <c r="P332" s="39"/>
      <c r="Q332" s="42">
        <f>SUM(N332:P332)</f>
        <v>10215</v>
      </c>
    </row>
    <row r="333" spans="1:17" ht="12.75" customHeight="1">
      <c r="A333" s="8" t="s">
        <v>93</v>
      </c>
      <c r="B333" s="40">
        <v>8197</v>
      </c>
      <c r="C333" s="40">
        <v>230</v>
      </c>
      <c r="D333" s="39"/>
      <c r="E333" s="42">
        <f>SUM(B333:D333)</f>
        <v>8427</v>
      </c>
      <c r="F333" s="40"/>
      <c r="G333" s="39"/>
      <c r="H333" s="42">
        <f>SUM(E333:G333)</f>
        <v>8427</v>
      </c>
      <c r="I333" s="40"/>
      <c r="J333" s="39"/>
      <c r="K333" s="42">
        <f>SUM(H333:J333)</f>
        <v>8427</v>
      </c>
      <c r="L333" s="40"/>
      <c r="M333" s="39"/>
      <c r="N333" s="42">
        <f>SUM(K333:M333)</f>
        <v>8427</v>
      </c>
      <c r="O333" s="40"/>
      <c r="P333" s="39"/>
      <c r="Q333" s="42">
        <f>SUM(N333:P333)</f>
        <v>8427</v>
      </c>
    </row>
    <row r="334" spans="1:17" ht="12.75" customHeight="1">
      <c r="A334" s="8" t="s">
        <v>46</v>
      </c>
      <c r="B334" s="40">
        <f>SUM(B335:B336)</f>
        <v>120000</v>
      </c>
      <c r="C334" s="40">
        <f>SUM(C335:C336)</f>
        <v>0</v>
      </c>
      <c r="D334" s="40">
        <f>SUM(D335:D335)</f>
        <v>0</v>
      </c>
      <c r="E334" s="42">
        <f>B334+C334+D334</f>
        <v>120000</v>
      </c>
      <c r="F334" s="40">
        <f>SUM(F335:F336)</f>
        <v>0</v>
      </c>
      <c r="G334" s="40">
        <f>SUM(G335:G336)</f>
        <v>0</v>
      </c>
      <c r="H334" s="42">
        <f>E334+F334+G334</f>
        <v>120000</v>
      </c>
      <c r="I334" s="40">
        <f>SUM(I335:I336)</f>
        <v>0</v>
      </c>
      <c r="J334" s="40"/>
      <c r="K334" s="42">
        <f>H334+I334+J334</f>
        <v>120000</v>
      </c>
      <c r="L334" s="40">
        <f>SUM(L335:L336)</f>
        <v>0</v>
      </c>
      <c r="M334" s="40"/>
      <c r="N334" s="42">
        <f>K334+L334+M334</f>
        <v>120000</v>
      </c>
      <c r="O334" s="40">
        <f>SUM(O335:O336)</f>
        <v>0</v>
      </c>
      <c r="P334" s="40"/>
      <c r="Q334" s="42">
        <f>N334+O334+P334</f>
        <v>120000</v>
      </c>
    </row>
    <row r="335" spans="1:17" ht="12.75" customHeight="1">
      <c r="A335" s="8" t="s">
        <v>141</v>
      </c>
      <c r="B335" s="40">
        <v>87900</v>
      </c>
      <c r="C335" s="40">
        <v>-29695.3</v>
      </c>
      <c r="D335" s="40"/>
      <c r="E335" s="42">
        <f>B335+C335+D335</f>
        <v>58204.7</v>
      </c>
      <c r="F335" s="40"/>
      <c r="G335" s="40"/>
      <c r="H335" s="42">
        <f>SUM(E335:G335)</f>
        <v>58204.7</v>
      </c>
      <c r="I335" s="40"/>
      <c r="J335" s="40"/>
      <c r="K335" s="42">
        <f>SUM(H335:J335)</f>
        <v>58204.7</v>
      </c>
      <c r="L335" s="40"/>
      <c r="M335" s="40"/>
      <c r="N335" s="42">
        <f>SUM(K335:M335)</f>
        <v>58204.7</v>
      </c>
      <c r="O335" s="40"/>
      <c r="P335" s="40"/>
      <c r="Q335" s="42">
        <f>SUM(N335:P335)</f>
        <v>58204.7</v>
      </c>
    </row>
    <row r="336" spans="1:17" ht="12.75" customHeight="1">
      <c r="A336" s="8" t="s">
        <v>177</v>
      </c>
      <c r="B336" s="40">
        <v>32100</v>
      </c>
      <c r="C336" s="40">
        <v>29695.3</v>
      </c>
      <c r="D336" s="40"/>
      <c r="E336" s="42">
        <f>B336+C336+D336</f>
        <v>61795.3</v>
      </c>
      <c r="F336" s="40"/>
      <c r="G336" s="40"/>
      <c r="H336" s="42">
        <f>SUM(E336:G336)</f>
        <v>61795.3</v>
      </c>
      <c r="I336" s="40"/>
      <c r="J336" s="40"/>
      <c r="K336" s="42">
        <f>SUM(H336:J336)</f>
        <v>61795.3</v>
      </c>
      <c r="L336" s="40"/>
      <c r="M336" s="40"/>
      <c r="N336" s="42">
        <f>SUM(K336:M336)</f>
        <v>61795.3</v>
      </c>
      <c r="O336" s="40"/>
      <c r="P336" s="40"/>
      <c r="Q336" s="42">
        <f>SUM(N336:P336)</f>
        <v>61795.3</v>
      </c>
    </row>
    <row r="337" spans="1:17" ht="12.75" customHeight="1">
      <c r="A337" s="8" t="s">
        <v>70</v>
      </c>
      <c r="B337" s="40">
        <v>300</v>
      </c>
      <c r="C337" s="40"/>
      <c r="D337" s="40"/>
      <c r="E337" s="42">
        <f>B337+C337</f>
        <v>300</v>
      </c>
      <c r="F337" s="40"/>
      <c r="G337" s="40"/>
      <c r="H337" s="42">
        <f>SUM(E337:G337)</f>
        <v>300</v>
      </c>
      <c r="I337" s="40"/>
      <c r="J337" s="40"/>
      <c r="K337" s="42">
        <f>SUM(H337:J337)</f>
        <v>300</v>
      </c>
      <c r="L337" s="40"/>
      <c r="M337" s="40"/>
      <c r="N337" s="42">
        <f>SUM(K337:M337)</f>
        <v>300</v>
      </c>
      <c r="O337" s="40"/>
      <c r="P337" s="40"/>
      <c r="Q337" s="42">
        <f>SUM(N337:P337)</f>
        <v>300</v>
      </c>
    </row>
    <row r="338" spans="1:17" ht="12.75" customHeight="1">
      <c r="A338" s="8" t="s">
        <v>95</v>
      </c>
      <c r="B338" s="40">
        <f>B339</f>
        <v>750</v>
      </c>
      <c r="C338" s="40">
        <f>C339</f>
        <v>0</v>
      </c>
      <c r="D338" s="40"/>
      <c r="E338" s="42">
        <f>B338+C338+D338</f>
        <v>750</v>
      </c>
      <c r="F338" s="40">
        <f>F339</f>
        <v>0</v>
      </c>
      <c r="G338" s="40"/>
      <c r="H338" s="42">
        <f>E338+F338+G338</f>
        <v>750</v>
      </c>
      <c r="I338" s="40"/>
      <c r="J338" s="40"/>
      <c r="K338" s="42">
        <f>H338+I338+J338</f>
        <v>750</v>
      </c>
      <c r="L338" s="40"/>
      <c r="M338" s="40"/>
      <c r="N338" s="42">
        <f>K338+L338+M338</f>
        <v>750</v>
      </c>
      <c r="O338" s="40"/>
      <c r="P338" s="40"/>
      <c r="Q338" s="42">
        <f>N338+O338+P338</f>
        <v>750</v>
      </c>
    </row>
    <row r="339" spans="1:17" ht="12.75" customHeight="1">
      <c r="A339" s="8" t="s">
        <v>94</v>
      </c>
      <c r="B339" s="40">
        <v>750</v>
      </c>
      <c r="C339" s="40"/>
      <c r="D339" s="40"/>
      <c r="E339" s="42">
        <f>B339+C339</f>
        <v>750</v>
      </c>
      <c r="F339" s="48"/>
      <c r="G339" s="48"/>
      <c r="H339" s="46">
        <f aca="true" t="shared" si="65" ref="H339:H347">SUM(E339:G339)</f>
        <v>750</v>
      </c>
      <c r="I339" s="48"/>
      <c r="J339" s="48"/>
      <c r="K339" s="46">
        <f aca="true" t="shared" si="66" ref="K339:K347">SUM(H339:J339)</f>
        <v>750</v>
      </c>
      <c r="L339" s="48"/>
      <c r="M339" s="48"/>
      <c r="N339" s="46">
        <f aca="true" t="shared" si="67" ref="N339:N363">SUM(K339:M339)</f>
        <v>750</v>
      </c>
      <c r="O339" s="48"/>
      <c r="P339" s="48"/>
      <c r="Q339" s="46">
        <f aca="true" t="shared" si="68" ref="Q339:Q363">SUM(N339:P339)</f>
        <v>750</v>
      </c>
    </row>
    <row r="340" spans="1:17" ht="12.75" customHeight="1">
      <c r="A340" s="8" t="s">
        <v>47</v>
      </c>
      <c r="B340" s="40">
        <f>SUM(B341:B344)</f>
        <v>48000</v>
      </c>
      <c r="C340" s="40">
        <f>SUM(C341:C344)</f>
        <v>0</v>
      </c>
      <c r="D340" s="40">
        <f>SUM(D341:D344)</f>
        <v>0</v>
      </c>
      <c r="E340" s="42">
        <f aca="true" t="shared" si="69" ref="E340:E348">B340+C340+D340</f>
        <v>48000</v>
      </c>
      <c r="F340" s="40">
        <f>SUM(F341:F344)</f>
        <v>0</v>
      </c>
      <c r="G340" s="40">
        <f>SUM(G341:G344)</f>
        <v>0</v>
      </c>
      <c r="H340" s="42">
        <f t="shared" si="65"/>
        <v>48000</v>
      </c>
      <c r="I340" s="40">
        <f>SUM(I341:I344)</f>
        <v>0</v>
      </c>
      <c r="J340" s="40">
        <f>SUM(J341:J344)</f>
        <v>0</v>
      </c>
      <c r="K340" s="42">
        <f t="shared" si="66"/>
        <v>48000</v>
      </c>
      <c r="L340" s="40">
        <f>SUM(L341:L344)</f>
        <v>0</v>
      </c>
      <c r="M340" s="40">
        <f>SUM(M341:M344)</f>
        <v>0</v>
      </c>
      <c r="N340" s="42">
        <f t="shared" si="67"/>
        <v>48000</v>
      </c>
      <c r="O340" s="40">
        <f>SUM(O341:O344)</f>
        <v>0</v>
      </c>
      <c r="P340" s="40">
        <f>SUM(P341:P344)</f>
        <v>0</v>
      </c>
      <c r="Q340" s="42">
        <f t="shared" si="68"/>
        <v>48000</v>
      </c>
    </row>
    <row r="341" spans="1:17" ht="12.75" customHeight="1">
      <c r="A341" s="8" t="s">
        <v>142</v>
      </c>
      <c r="B341" s="40">
        <v>42500</v>
      </c>
      <c r="C341" s="40">
        <v>1010</v>
      </c>
      <c r="D341" s="40"/>
      <c r="E341" s="42">
        <f t="shared" si="69"/>
        <v>43510</v>
      </c>
      <c r="F341" s="40"/>
      <c r="G341" s="40"/>
      <c r="H341" s="42">
        <f t="shared" si="65"/>
        <v>43510</v>
      </c>
      <c r="I341" s="40"/>
      <c r="J341" s="40"/>
      <c r="K341" s="42">
        <f t="shared" si="66"/>
        <v>43510</v>
      </c>
      <c r="L341" s="40"/>
      <c r="M341" s="40"/>
      <c r="N341" s="42">
        <f t="shared" si="67"/>
        <v>43510</v>
      </c>
      <c r="O341" s="40"/>
      <c r="P341" s="40"/>
      <c r="Q341" s="42">
        <f t="shared" si="68"/>
        <v>43510</v>
      </c>
    </row>
    <row r="342" spans="1:17" ht="12.75" customHeight="1" hidden="1">
      <c r="A342" s="8" t="s">
        <v>181</v>
      </c>
      <c r="B342" s="40"/>
      <c r="C342" s="40"/>
      <c r="D342" s="40"/>
      <c r="E342" s="42">
        <f t="shared" si="69"/>
        <v>0</v>
      </c>
      <c r="F342" s="40"/>
      <c r="G342" s="40"/>
      <c r="H342" s="42">
        <f t="shared" si="65"/>
        <v>0</v>
      </c>
      <c r="I342" s="40"/>
      <c r="J342" s="40"/>
      <c r="K342" s="42">
        <f t="shared" si="66"/>
        <v>0</v>
      </c>
      <c r="L342" s="40"/>
      <c r="M342" s="40"/>
      <c r="N342" s="42">
        <f t="shared" si="67"/>
        <v>0</v>
      </c>
      <c r="O342" s="40"/>
      <c r="P342" s="40"/>
      <c r="Q342" s="42">
        <f t="shared" si="68"/>
        <v>0</v>
      </c>
    </row>
    <row r="343" spans="1:17" ht="12.75" customHeight="1">
      <c r="A343" s="8" t="s">
        <v>72</v>
      </c>
      <c r="B343" s="40">
        <v>500</v>
      </c>
      <c r="C343" s="40"/>
      <c r="D343" s="40"/>
      <c r="E343" s="42">
        <f t="shared" si="69"/>
        <v>500</v>
      </c>
      <c r="F343" s="40"/>
      <c r="G343" s="40"/>
      <c r="H343" s="42">
        <f t="shared" si="65"/>
        <v>500</v>
      </c>
      <c r="I343" s="40"/>
      <c r="J343" s="40"/>
      <c r="K343" s="42">
        <f t="shared" si="66"/>
        <v>500</v>
      </c>
      <c r="L343" s="40"/>
      <c r="M343" s="40"/>
      <c r="N343" s="42">
        <f t="shared" si="67"/>
        <v>500</v>
      </c>
      <c r="O343" s="40"/>
      <c r="P343" s="40"/>
      <c r="Q343" s="42">
        <f t="shared" si="68"/>
        <v>500</v>
      </c>
    </row>
    <row r="344" spans="1:17" ht="12.75" customHeight="1">
      <c r="A344" s="8" t="s">
        <v>89</v>
      </c>
      <c r="B344" s="40">
        <v>5000</v>
      </c>
      <c r="C344" s="40">
        <v>-1010</v>
      </c>
      <c r="D344" s="40"/>
      <c r="E344" s="42">
        <f t="shared" si="69"/>
        <v>3990</v>
      </c>
      <c r="F344" s="40"/>
      <c r="G344" s="40"/>
      <c r="H344" s="42">
        <f t="shared" si="65"/>
        <v>3990</v>
      </c>
      <c r="I344" s="40"/>
      <c r="J344" s="40"/>
      <c r="K344" s="42">
        <f t="shared" si="66"/>
        <v>3990</v>
      </c>
      <c r="L344" s="40"/>
      <c r="M344" s="40"/>
      <c r="N344" s="42">
        <f t="shared" si="67"/>
        <v>3990</v>
      </c>
      <c r="O344" s="40"/>
      <c r="P344" s="40"/>
      <c r="Q344" s="42">
        <f t="shared" si="68"/>
        <v>3990</v>
      </c>
    </row>
    <row r="345" spans="1:17" ht="12.75" customHeight="1">
      <c r="A345" s="8" t="s">
        <v>48</v>
      </c>
      <c r="B345" s="40">
        <f>SUM(B346:B352)</f>
        <v>200000</v>
      </c>
      <c r="C345" s="40">
        <f>SUM(C346:C352)</f>
        <v>9360.399999999996</v>
      </c>
      <c r="D345" s="40">
        <f>SUM(D346:D352)</f>
        <v>0</v>
      </c>
      <c r="E345" s="42">
        <f t="shared" si="69"/>
        <v>209360.4</v>
      </c>
      <c r="F345" s="40">
        <f>SUM(F346:F352)</f>
        <v>0</v>
      </c>
      <c r="G345" s="40">
        <f>SUM(G346:G352)</f>
        <v>0</v>
      </c>
      <c r="H345" s="42">
        <f t="shared" si="65"/>
        <v>209360.4</v>
      </c>
      <c r="I345" s="40">
        <f>SUM(I346:I352)</f>
        <v>0</v>
      </c>
      <c r="J345" s="40">
        <f>SUM(J346:J352)</f>
        <v>0</v>
      </c>
      <c r="K345" s="42">
        <f t="shared" si="66"/>
        <v>209360.4</v>
      </c>
      <c r="L345" s="40">
        <f>SUM(L346:L352)</f>
        <v>0</v>
      </c>
      <c r="M345" s="40">
        <f>SUM(M346:M352)</f>
        <v>0</v>
      </c>
      <c r="N345" s="42">
        <f t="shared" si="67"/>
        <v>209360.4</v>
      </c>
      <c r="O345" s="40">
        <f>SUM(O346:O352)</f>
        <v>0</v>
      </c>
      <c r="P345" s="40">
        <f>SUM(P346:P352)</f>
        <v>0</v>
      </c>
      <c r="Q345" s="42">
        <f t="shared" si="68"/>
        <v>209360.4</v>
      </c>
    </row>
    <row r="346" spans="1:17" ht="12.75" customHeight="1">
      <c r="A346" s="8" t="s">
        <v>90</v>
      </c>
      <c r="B346" s="40">
        <v>189690</v>
      </c>
      <c r="C346" s="40">
        <f>2449.6-23740+67</f>
        <v>-21223.4</v>
      </c>
      <c r="D346" s="40"/>
      <c r="E346" s="42">
        <f t="shared" si="69"/>
        <v>168466.6</v>
      </c>
      <c r="F346" s="40"/>
      <c r="G346" s="40"/>
      <c r="H346" s="42">
        <f t="shared" si="65"/>
        <v>168466.6</v>
      </c>
      <c r="I346" s="40"/>
      <c r="J346" s="40"/>
      <c r="K346" s="42">
        <f t="shared" si="66"/>
        <v>168466.6</v>
      </c>
      <c r="L346" s="40"/>
      <c r="M346" s="40"/>
      <c r="N346" s="42">
        <f t="shared" si="67"/>
        <v>168466.6</v>
      </c>
      <c r="O346" s="40"/>
      <c r="P346" s="40"/>
      <c r="Q346" s="42">
        <f t="shared" si="68"/>
        <v>168466.6</v>
      </c>
    </row>
    <row r="347" spans="1:17" ht="12.75" customHeight="1">
      <c r="A347" s="8" t="s">
        <v>143</v>
      </c>
      <c r="B347" s="40">
        <v>0</v>
      </c>
      <c r="C347" s="40">
        <f>4007.1+23740</f>
        <v>27747.1</v>
      </c>
      <c r="D347" s="40"/>
      <c r="E347" s="42">
        <f t="shared" si="69"/>
        <v>27747.1</v>
      </c>
      <c r="F347" s="40"/>
      <c r="G347" s="40"/>
      <c r="H347" s="42">
        <f t="shared" si="65"/>
        <v>27747.1</v>
      </c>
      <c r="I347" s="40"/>
      <c r="J347" s="40"/>
      <c r="K347" s="42">
        <f t="shared" si="66"/>
        <v>27747.1</v>
      </c>
      <c r="L347" s="40"/>
      <c r="M347" s="40"/>
      <c r="N347" s="42">
        <f t="shared" si="67"/>
        <v>27747.1</v>
      </c>
      <c r="O347" s="40"/>
      <c r="P347" s="40"/>
      <c r="Q347" s="42">
        <f t="shared" si="68"/>
        <v>27747.1</v>
      </c>
    </row>
    <row r="348" spans="1:17" ht="12.75" customHeight="1" hidden="1">
      <c r="A348" s="8" t="s">
        <v>209</v>
      </c>
      <c r="B348" s="40"/>
      <c r="C348" s="40"/>
      <c r="D348" s="40"/>
      <c r="E348" s="42">
        <f t="shared" si="69"/>
        <v>0</v>
      </c>
      <c r="F348" s="40"/>
      <c r="G348" s="40"/>
      <c r="H348" s="42"/>
      <c r="I348" s="40"/>
      <c r="J348" s="40"/>
      <c r="K348" s="42"/>
      <c r="L348" s="40"/>
      <c r="M348" s="40"/>
      <c r="N348" s="42">
        <f t="shared" si="67"/>
        <v>0</v>
      </c>
      <c r="O348" s="40"/>
      <c r="P348" s="40"/>
      <c r="Q348" s="42">
        <f t="shared" si="68"/>
        <v>0</v>
      </c>
    </row>
    <row r="349" spans="1:17" ht="12.75" customHeight="1" hidden="1">
      <c r="A349" s="8" t="s">
        <v>144</v>
      </c>
      <c r="B349" s="40"/>
      <c r="C349" s="40"/>
      <c r="D349" s="40"/>
      <c r="E349" s="42">
        <f>B349+C349+D349</f>
        <v>0</v>
      </c>
      <c r="F349" s="40"/>
      <c r="G349" s="40"/>
      <c r="H349" s="42">
        <f aca="true" t="shared" si="70" ref="H349:H363">SUM(E349:G349)</f>
        <v>0</v>
      </c>
      <c r="I349" s="40"/>
      <c r="J349" s="40"/>
      <c r="K349" s="42">
        <f aca="true" t="shared" si="71" ref="K349:K363">SUM(H349:J349)</f>
        <v>0</v>
      </c>
      <c r="L349" s="40"/>
      <c r="M349" s="40"/>
      <c r="N349" s="42">
        <f t="shared" si="67"/>
        <v>0</v>
      </c>
      <c r="O349" s="40"/>
      <c r="P349" s="40"/>
      <c r="Q349" s="42">
        <f t="shared" si="68"/>
        <v>0</v>
      </c>
    </row>
    <row r="350" spans="1:17" ht="12.75" customHeight="1" hidden="1">
      <c r="A350" s="8" t="s">
        <v>178</v>
      </c>
      <c r="B350" s="40"/>
      <c r="C350" s="40"/>
      <c r="D350" s="40"/>
      <c r="E350" s="42">
        <f>B350+C350+D350</f>
        <v>0</v>
      </c>
      <c r="F350" s="40"/>
      <c r="G350" s="40"/>
      <c r="H350" s="42">
        <f t="shared" si="70"/>
        <v>0</v>
      </c>
      <c r="I350" s="40"/>
      <c r="J350" s="40"/>
      <c r="K350" s="42">
        <f t="shared" si="71"/>
        <v>0</v>
      </c>
      <c r="L350" s="40"/>
      <c r="M350" s="40"/>
      <c r="N350" s="42">
        <f t="shared" si="67"/>
        <v>0</v>
      </c>
      <c r="O350" s="40"/>
      <c r="P350" s="40"/>
      <c r="Q350" s="42">
        <f t="shared" si="68"/>
        <v>0</v>
      </c>
    </row>
    <row r="351" spans="1:17" ht="12.75" customHeight="1">
      <c r="A351" s="8" t="s">
        <v>82</v>
      </c>
      <c r="B351" s="40">
        <v>9640</v>
      </c>
      <c r="C351" s="40">
        <f>2903.7+110.2</f>
        <v>3013.8999999999996</v>
      </c>
      <c r="D351" s="40"/>
      <c r="E351" s="42">
        <f>B351+C351+D351</f>
        <v>12653.9</v>
      </c>
      <c r="F351" s="40"/>
      <c r="G351" s="40"/>
      <c r="H351" s="42">
        <f t="shared" si="70"/>
        <v>12653.9</v>
      </c>
      <c r="I351" s="40"/>
      <c r="J351" s="40"/>
      <c r="K351" s="42">
        <f t="shared" si="71"/>
        <v>12653.9</v>
      </c>
      <c r="L351" s="40"/>
      <c r="M351" s="40"/>
      <c r="N351" s="42">
        <f t="shared" si="67"/>
        <v>12653.9</v>
      </c>
      <c r="O351" s="40"/>
      <c r="P351" s="40"/>
      <c r="Q351" s="42">
        <f t="shared" si="68"/>
        <v>12653.9</v>
      </c>
    </row>
    <row r="352" spans="1:17" ht="12.75" customHeight="1">
      <c r="A352" s="67" t="s">
        <v>89</v>
      </c>
      <c r="B352" s="48">
        <v>670</v>
      </c>
      <c r="C352" s="48">
        <f>-110.2-67</f>
        <v>-177.2</v>
      </c>
      <c r="D352" s="48"/>
      <c r="E352" s="46">
        <f>B352+C352+D352</f>
        <v>492.8</v>
      </c>
      <c r="F352" s="40"/>
      <c r="G352" s="40"/>
      <c r="H352" s="42">
        <f t="shared" si="70"/>
        <v>492.8</v>
      </c>
      <c r="I352" s="40"/>
      <c r="J352" s="40"/>
      <c r="K352" s="42">
        <f t="shared" si="71"/>
        <v>492.8</v>
      </c>
      <c r="L352" s="40"/>
      <c r="M352" s="40"/>
      <c r="N352" s="42">
        <f t="shared" si="67"/>
        <v>492.8</v>
      </c>
      <c r="O352" s="40"/>
      <c r="P352" s="40"/>
      <c r="Q352" s="42">
        <f t="shared" si="68"/>
        <v>492.8</v>
      </c>
    </row>
    <row r="353" spans="1:17" ht="12.75" customHeight="1">
      <c r="A353" s="8" t="s">
        <v>41</v>
      </c>
      <c r="B353" s="40">
        <f>SUM(B354:B356)</f>
        <v>10000</v>
      </c>
      <c r="C353" s="40">
        <f>SUM(C354:C356)</f>
        <v>0</v>
      </c>
      <c r="D353" s="40"/>
      <c r="E353" s="42">
        <f>B353+C353+D353</f>
        <v>10000</v>
      </c>
      <c r="F353" s="40">
        <f>SUM(F354:F356)</f>
        <v>0</v>
      </c>
      <c r="G353" s="40"/>
      <c r="H353" s="42">
        <f t="shared" si="70"/>
        <v>10000</v>
      </c>
      <c r="I353" s="40">
        <f>SUM(I354:I356)</f>
        <v>0</v>
      </c>
      <c r="J353" s="40"/>
      <c r="K353" s="42">
        <f t="shared" si="71"/>
        <v>10000</v>
      </c>
      <c r="L353" s="40">
        <f>SUM(L354:L356)</f>
        <v>0</v>
      </c>
      <c r="M353" s="40"/>
      <c r="N353" s="42">
        <f t="shared" si="67"/>
        <v>10000</v>
      </c>
      <c r="O353" s="40">
        <f>SUM(O354:O356)</f>
        <v>0</v>
      </c>
      <c r="P353" s="40"/>
      <c r="Q353" s="42">
        <f t="shared" si="68"/>
        <v>10000</v>
      </c>
    </row>
    <row r="354" spans="1:17" ht="12.75" customHeight="1">
      <c r="A354" s="8" t="s">
        <v>142</v>
      </c>
      <c r="B354" s="40">
        <v>9380</v>
      </c>
      <c r="C354" s="40"/>
      <c r="D354" s="40"/>
      <c r="E354" s="42">
        <f>B354+C354</f>
        <v>9380</v>
      </c>
      <c r="F354" s="40"/>
      <c r="G354" s="40"/>
      <c r="H354" s="42">
        <f t="shared" si="70"/>
        <v>9380</v>
      </c>
      <c r="I354" s="40"/>
      <c r="J354" s="40"/>
      <c r="K354" s="42">
        <f t="shared" si="71"/>
        <v>9380</v>
      </c>
      <c r="L354" s="40"/>
      <c r="M354" s="40"/>
      <c r="N354" s="42">
        <f t="shared" si="67"/>
        <v>9380</v>
      </c>
      <c r="O354" s="40"/>
      <c r="P354" s="40"/>
      <c r="Q354" s="42">
        <f t="shared" si="68"/>
        <v>9380</v>
      </c>
    </row>
    <row r="355" spans="1:17" ht="12.75" customHeight="1">
      <c r="A355" s="8" t="s">
        <v>145</v>
      </c>
      <c r="B355" s="40">
        <v>330</v>
      </c>
      <c r="C355" s="40"/>
      <c r="D355" s="40"/>
      <c r="E355" s="42">
        <f>B355+C355</f>
        <v>330</v>
      </c>
      <c r="F355" s="40"/>
      <c r="G355" s="40"/>
      <c r="H355" s="42">
        <f t="shared" si="70"/>
        <v>330</v>
      </c>
      <c r="I355" s="40"/>
      <c r="J355" s="40"/>
      <c r="K355" s="42">
        <f t="shared" si="71"/>
        <v>330</v>
      </c>
      <c r="L355" s="40"/>
      <c r="M355" s="40"/>
      <c r="N355" s="42">
        <f t="shared" si="67"/>
        <v>330</v>
      </c>
      <c r="O355" s="40"/>
      <c r="P355" s="40"/>
      <c r="Q355" s="42">
        <f t="shared" si="68"/>
        <v>330</v>
      </c>
    </row>
    <row r="356" spans="1:17" ht="12.75" customHeight="1">
      <c r="A356" s="8" t="s">
        <v>89</v>
      </c>
      <c r="B356" s="40">
        <v>290</v>
      </c>
      <c r="C356" s="40"/>
      <c r="D356" s="40"/>
      <c r="E356" s="42">
        <f>B356+C356+D356</f>
        <v>290</v>
      </c>
      <c r="F356" s="40"/>
      <c r="G356" s="40"/>
      <c r="H356" s="42">
        <f t="shared" si="70"/>
        <v>290</v>
      </c>
      <c r="I356" s="40"/>
      <c r="J356" s="40"/>
      <c r="K356" s="42">
        <f t="shared" si="71"/>
        <v>290</v>
      </c>
      <c r="L356" s="40"/>
      <c r="M356" s="40"/>
      <c r="N356" s="42">
        <f t="shared" si="67"/>
        <v>290</v>
      </c>
      <c r="O356" s="40"/>
      <c r="P356" s="40"/>
      <c r="Q356" s="42">
        <f t="shared" si="68"/>
        <v>290</v>
      </c>
    </row>
    <row r="357" spans="1:17" ht="12.75" customHeight="1">
      <c r="A357" s="8" t="s">
        <v>39</v>
      </c>
      <c r="B357" s="40">
        <f>SUM(B358:B361)</f>
        <v>115000</v>
      </c>
      <c r="C357" s="40">
        <f>SUM(C358:C361)</f>
        <v>7137.4</v>
      </c>
      <c r="D357" s="40">
        <f>SUM(D358:D361)</f>
        <v>0</v>
      </c>
      <c r="E357" s="42">
        <f>B357+C357+D357</f>
        <v>122137.4</v>
      </c>
      <c r="F357" s="40">
        <f>SUM(F358:F361)</f>
        <v>0</v>
      </c>
      <c r="G357" s="40">
        <f>SUM(G358:G361)</f>
        <v>0</v>
      </c>
      <c r="H357" s="42">
        <f t="shared" si="70"/>
        <v>122137.4</v>
      </c>
      <c r="I357" s="40">
        <f>SUM(I358:I361)</f>
        <v>0</v>
      </c>
      <c r="J357" s="40"/>
      <c r="K357" s="42">
        <f t="shared" si="71"/>
        <v>122137.4</v>
      </c>
      <c r="L357" s="40">
        <f>SUM(L358:L361)</f>
        <v>0</v>
      </c>
      <c r="M357" s="40">
        <f>SUM(M358:M361)</f>
        <v>0</v>
      </c>
      <c r="N357" s="42">
        <f t="shared" si="67"/>
        <v>122137.4</v>
      </c>
      <c r="O357" s="40">
        <f>SUM(O358:O361)</f>
        <v>0</v>
      </c>
      <c r="P357" s="40">
        <f>SUM(P358:P361)</f>
        <v>0</v>
      </c>
      <c r="Q357" s="42">
        <f t="shared" si="68"/>
        <v>122137.4</v>
      </c>
    </row>
    <row r="358" spans="1:17" ht="12.75" customHeight="1">
      <c r="A358" s="8" t="s">
        <v>142</v>
      </c>
      <c r="B358" s="40">
        <v>107270</v>
      </c>
      <c r="C358" s="40">
        <v>3187.4</v>
      </c>
      <c r="D358" s="40"/>
      <c r="E358" s="42">
        <f>B358+C358+D358</f>
        <v>110457.4</v>
      </c>
      <c r="F358" s="40"/>
      <c r="G358" s="40"/>
      <c r="H358" s="42">
        <f t="shared" si="70"/>
        <v>110457.4</v>
      </c>
      <c r="I358" s="40"/>
      <c r="J358" s="40"/>
      <c r="K358" s="42">
        <f t="shared" si="71"/>
        <v>110457.4</v>
      </c>
      <c r="L358" s="40"/>
      <c r="M358" s="40"/>
      <c r="N358" s="42">
        <f t="shared" si="67"/>
        <v>110457.4</v>
      </c>
      <c r="O358" s="40"/>
      <c r="P358" s="40"/>
      <c r="Q358" s="42">
        <f t="shared" si="68"/>
        <v>110457.4</v>
      </c>
    </row>
    <row r="359" spans="1:17" ht="12.75" customHeight="1">
      <c r="A359" s="8" t="s">
        <v>181</v>
      </c>
      <c r="B359" s="40">
        <v>6300</v>
      </c>
      <c r="C359" s="40">
        <v>3950</v>
      </c>
      <c r="D359" s="40"/>
      <c r="E359" s="42">
        <f>B359+C359+D359</f>
        <v>10250</v>
      </c>
      <c r="F359" s="40"/>
      <c r="G359" s="40"/>
      <c r="H359" s="42">
        <f t="shared" si="70"/>
        <v>10250</v>
      </c>
      <c r="I359" s="40"/>
      <c r="J359" s="40"/>
      <c r="K359" s="42">
        <f t="shared" si="71"/>
        <v>10250</v>
      </c>
      <c r="L359" s="40"/>
      <c r="M359" s="40"/>
      <c r="N359" s="42">
        <f t="shared" si="67"/>
        <v>10250</v>
      </c>
      <c r="O359" s="40"/>
      <c r="P359" s="40"/>
      <c r="Q359" s="42">
        <f t="shared" si="68"/>
        <v>10250</v>
      </c>
    </row>
    <row r="360" spans="1:17" ht="12.75" customHeight="1" hidden="1">
      <c r="A360" s="8" t="s">
        <v>73</v>
      </c>
      <c r="B360" s="40"/>
      <c r="C360" s="40"/>
      <c r="D360" s="40"/>
      <c r="E360" s="42">
        <f>B360+C360</f>
        <v>0</v>
      </c>
      <c r="F360" s="40"/>
      <c r="G360" s="40"/>
      <c r="H360" s="42">
        <f t="shared" si="70"/>
        <v>0</v>
      </c>
      <c r="I360" s="40"/>
      <c r="J360" s="40"/>
      <c r="K360" s="42">
        <f t="shared" si="71"/>
        <v>0</v>
      </c>
      <c r="L360" s="40"/>
      <c r="M360" s="40"/>
      <c r="N360" s="42">
        <f t="shared" si="67"/>
        <v>0</v>
      </c>
      <c r="O360" s="40"/>
      <c r="P360" s="40"/>
      <c r="Q360" s="42">
        <f t="shared" si="68"/>
        <v>0</v>
      </c>
    </row>
    <row r="361" spans="1:17" ht="12.75" customHeight="1">
      <c r="A361" s="8" t="s">
        <v>89</v>
      </c>
      <c r="B361" s="40">
        <v>1430</v>
      </c>
      <c r="C361" s="40"/>
      <c r="D361" s="40"/>
      <c r="E361" s="42">
        <f>B361+C361+D361</f>
        <v>1430</v>
      </c>
      <c r="F361" s="40"/>
      <c r="G361" s="40"/>
      <c r="H361" s="42">
        <f t="shared" si="70"/>
        <v>1430</v>
      </c>
      <c r="I361" s="40"/>
      <c r="J361" s="40"/>
      <c r="K361" s="42">
        <f t="shared" si="71"/>
        <v>1430</v>
      </c>
      <c r="L361" s="40"/>
      <c r="M361" s="40"/>
      <c r="N361" s="42">
        <f t="shared" si="67"/>
        <v>1430</v>
      </c>
      <c r="O361" s="40"/>
      <c r="P361" s="40"/>
      <c r="Q361" s="42">
        <f t="shared" si="68"/>
        <v>1430</v>
      </c>
    </row>
    <row r="362" spans="1:17" ht="12.75" customHeight="1">
      <c r="A362" s="67" t="s">
        <v>98</v>
      </c>
      <c r="B362" s="48"/>
      <c r="C362" s="48"/>
      <c r="D362" s="48"/>
      <c r="E362" s="46">
        <f>SUM(B362:D362)</f>
        <v>0</v>
      </c>
      <c r="F362" s="48"/>
      <c r="G362" s="48"/>
      <c r="H362" s="46">
        <f t="shared" si="70"/>
        <v>0</v>
      </c>
      <c r="I362" s="48"/>
      <c r="J362" s="48"/>
      <c r="K362" s="46">
        <f t="shared" si="71"/>
        <v>0</v>
      </c>
      <c r="L362" s="48"/>
      <c r="M362" s="48"/>
      <c r="N362" s="46">
        <f t="shared" si="67"/>
        <v>0</v>
      </c>
      <c r="O362" s="48"/>
      <c r="P362" s="48"/>
      <c r="Q362" s="46">
        <f t="shared" si="68"/>
        <v>0</v>
      </c>
    </row>
    <row r="363" spans="1:17" ht="18" customHeight="1" thickBot="1">
      <c r="A363" s="38" t="s">
        <v>150</v>
      </c>
      <c r="B363" s="41">
        <v>4511</v>
      </c>
      <c r="C363" s="41">
        <v>800</v>
      </c>
      <c r="D363" s="41"/>
      <c r="E363" s="41">
        <f>SUM(B363:D363)</f>
        <v>5311</v>
      </c>
      <c r="F363" s="41"/>
      <c r="G363" s="41"/>
      <c r="H363" s="41">
        <f t="shared" si="70"/>
        <v>5311</v>
      </c>
      <c r="I363" s="41"/>
      <c r="J363" s="41"/>
      <c r="K363" s="41">
        <f t="shared" si="71"/>
        <v>5311</v>
      </c>
      <c r="L363" s="41"/>
      <c r="M363" s="41"/>
      <c r="N363" s="41">
        <f t="shared" si="67"/>
        <v>5311</v>
      </c>
      <c r="O363" s="41"/>
      <c r="P363" s="41"/>
      <c r="Q363" s="41">
        <f t="shared" si="68"/>
        <v>5311</v>
      </c>
    </row>
    <row r="364" spans="1:17" ht="21.75" customHeight="1" thickBot="1">
      <c r="A364" s="34" t="s">
        <v>23</v>
      </c>
      <c r="B364" s="50">
        <f>B80+B93+B108+B137+B159+B219+B246+B262+B275+B309+B317+B324+B175+B164+B292+B127+B363</f>
        <v>3275889.7</v>
      </c>
      <c r="C364" s="50">
        <f>C80+C93+C108+C137+C159+C219+C246+C262+C275+C309+C317+C324+C175+C164+C292+C127+C363</f>
        <v>1172875.7000000002</v>
      </c>
      <c r="D364" s="50">
        <f>D80+D93+D108+D137+D159+D219+D246+D262+D275+D309+D317+D324+D175+D164+D292+D127</f>
        <v>0</v>
      </c>
      <c r="E364" s="51">
        <f>E80+E93+E108+E137+E159+E219+E246+E262+E275+E309+E317+E324+E175+E164+E292+E127+E363</f>
        <v>4448765.4</v>
      </c>
      <c r="F364" s="50">
        <f>F80+F93+F108+F137+F159+F219+F246+F262+F275+F309+F317+F324+F175+F164+F292+F127+F363</f>
        <v>0</v>
      </c>
      <c r="G364" s="50">
        <f>G80+G93+G108+G137+G159+G219+G246+G262+G275+G309+G317+G324+G175+G164+G292+G127</f>
        <v>0</v>
      </c>
      <c r="H364" s="51">
        <f>H80+H93+H108+H137+H159+H219+H246+H262+H275+H309+H317+H324+H175+H164+H292+H127+H363</f>
        <v>4438769.6</v>
      </c>
      <c r="I364" s="50">
        <f>I80+I93+I108+I137+I159+I219+I246+I262+I275+I309+I317+I324+I175+I164+I292+I127+I363</f>
        <v>0</v>
      </c>
      <c r="J364" s="50">
        <f>J80+J93+J108+J137+J159+J219+J246+J262+J275+J309+J317+J324+J175+J164+J292+J127</f>
        <v>0</v>
      </c>
      <c r="K364" s="51">
        <f>K80+K93+K108+K137+K159+K219+K246+K262+K275+K309+K317+K324+K175+K164+K292+K127+K363</f>
        <v>4438769.6</v>
      </c>
      <c r="L364" s="50">
        <f>L80+L93+L108+L137+L159+L219+L246+L262+L275+L309+L317+L324+L175+L164+L292+L127+L363</f>
        <v>0</v>
      </c>
      <c r="M364" s="50">
        <f>M80+M93+M108+M137+M159+M219+M246+M262+M275+M309+M317+M324+M175+M164+M292+M127</f>
        <v>0</v>
      </c>
      <c r="N364" s="51">
        <f>N80+N93+N108+N137+N159+N219+N246+N262+N275+N309+N317+N324+N175+N164+N292+N127+N363</f>
        <v>4438769.6</v>
      </c>
      <c r="O364" s="50">
        <f>O80+O93+O108+O137+O159+O219+O246+O262+O275+O309+O317+O324+O175+O164+O292+O127+O363</f>
        <v>0</v>
      </c>
      <c r="P364" s="50">
        <f>P80+P93+P108+P137+P159+P219+P246+P262+P275+P309+P317+P324+P175+P164+P292+P127</f>
        <v>0</v>
      </c>
      <c r="Q364" s="51">
        <f>Q80+Q93+Q108+Q137+Q159+Q219+Q246+Q262+Q275+Q309+Q317+Q324+Q175+Q164+Q292+Q127+Q363</f>
        <v>4438769.6</v>
      </c>
    </row>
    <row r="365" spans="1:17" ht="15" customHeight="1" thickBot="1">
      <c r="A365" s="33" t="s">
        <v>147</v>
      </c>
      <c r="B365" s="52">
        <v>-4511</v>
      </c>
      <c r="C365" s="52"/>
      <c r="D365" s="52"/>
      <c r="E365" s="53">
        <f>SUM(B365:D365)</f>
        <v>-4511</v>
      </c>
      <c r="F365" s="52"/>
      <c r="G365" s="52"/>
      <c r="H365" s="53">
        <f>SUM(E365:G365)</f>
        <v>-4511</v>
      </c>
      <c r="I365" s="52"/>
      <c r="J365" s="52"/>
      <c r="K365" s="53">
        <f>SUM(H365:J365)</f>
        <v>-4511</v>
      </c>
      <c r="L365" s="52"/>
      <c r="M365" s="52"/>
      <c r="N365" s="53">
        <f>SUM(K365:M365)</f>
        <v>-4511</v>
      </c>
      <c r="O365" s="52"/>
      <c r="P365" s="52"/>
      <c r="Q365" s="53">
        <f>SUM(N365:P365)</f>
        <v>-4511</v>
      </c>
    </row>
    <row r="366" spans="1:17" ht="21.75" customHeight="1" thickBot="1">
      <c r="A366" s="25" t="s">
        <v>148</v>
      </c>
      <c r="B366" s="54">
        <f aca="true" t="shared" si="72" ref="B366:Q366">B364+B365</f>
        <v>3271378.7</v>
      </c>
      <c r="C366" s="54">
        <f t="shared" si="72"/>
        <v>1172875.7000000002</v>
      </c>
      <c r="D366" s="54">
        <f t="shared" si="72"/>
        <v>0</v>
      </c>
      <c r="E366" s="55">
        <f t="shared" si="72"/>
        <v>4444254.4</v>
      </c>
      <c r="F366" s="54">
        <f t="shared" si="72"/>
        <v>0</v>
      </c>
      <c r="G366" s="54">
        <f t="shared" si="72"/>
        <v>0</v>
      </c>
      <c r="H366" s="55">
        <f t="shared" si="72"/>
        <v>4434258.6</v>
      </c>
      <c r="I366" s="54">
        <f t="shared" si="72"/>
        <v>0</v>
      </c>
      <c r="J366" s="54">
        <f t="shared" si="72"/>
        <v>0</v>
      </c>
      <c r="K366" s="55">
        <f t="shared" si="72"/>
        <v>4434258.6</v>
      </c>
      <c r="L366" s="54">
        <f t="shared" si="72"/>
        <v>0</v>
      </c>
      <c r="M366" s="54">
        <f t="shared" si="72"/>
        <v>0</v>
      </c>
      <c r="N366" s="55">
        <f t="shared" si="72"/>
        <v>4434258.6</v>
      </c>
      <c r="O366" s="54">
        <f t="shared" si="72"/>
        <v>0</v>
      </c>
      <c r="P366" s="54">
        <f t="shared" si="72"/>
        <v>0</v>
      </c>
      <c r="Q366" s="55">
        <f t="shared" si="72"/>
        <v>4434258.6</v>
      </c>
    </row>
    <row r="367" spans="1:17" ht="12" customHeight="1">
      <c r="A367" s="29" t="s">
        <v>1</v>
      </c>
      <c r="B367" s="56"/>
      <c r="C367" s="56"/>
      <c r="D367" s="56"/>
      <c r="E367" s="57"/>
      <c r="F367" s="56"/>
      <c r="G367" s="56"/>
      <c r="H367" s="57"/>
      <c r="I367" s="56"/>
      <c r="J367" s="56"/>
      <c r="K367" s="57"/>
      <c r="L367" s="72"/>
      <c r="M367" s="56"/>
      <c r="N367" s="57"/>
      <c r="O367" s="72"/>
      <c r="P367" s="56"/>
      <c r="Q367" s="57"/>
    </row>
    <row r="368" spans="1:17" ht="15" customHeight="1">
      <c r="A368" s="28" t="s">
        <v>34</v>
      </c>
      <c r="B368" s="58">
        <f>B81+B94+B109+B138+B160+B176+B220+B247+B263+B276+B310+B318+B326+B165+B293+B128+B363+B365</f>
        <v>2422221.9</v>
      </c>
      <c r="C368" s="58">
        <f>C81+C94+C109+C138+C160+C176+C220+C247+C263+C276+C310+C318+C326+C165+C293+C128+C363+C365</f>
        <v>1118680.3000000003</v>
      </c>
      <c r="D368" s="58">
        <f>D81+D94+D109+D138+D160+D176+D220+D247+D263+D276+D310+D318+D326+D165+D293+D128</f>
        <v>0</v>
      </c>
      <c r="E368" s="59">
        <f>E81+E94+E109+E138+E160+E176+E220+E247+E263+E276+E310+E318+E326+E165+E293+E128+E363+E365</f>
        <v>3540902.2</v>
      </c>
      <c r="F368" s="58">
        <f>F81+F94+F109+F138+F160+F176+F220+F247+F263+F276+F310+F318+F326+F165+F293+F128+F363+F365</f>
        <v>0</v>
      </c>
      <c r="G368" s="58">
        <f>G81+G94+G109+G138+G160+G176+G220+G247+G263+G276+G310+G318+G326+G165+G293+G128</f>
        <v>0</v>
      </c>
      <c r="H368" s="59">
        <f>H81+H94+H109+H138+H160+H176+H220+H247+H263+H276+H310+H318+H326+H165+H293+H128+H363+H365</f>
        <v>3531406.4</v>
      </c>
      <c r="I368" s="58">
        <f>I81+I94+I109+I138+I160+I176+I220+I247+I263+I276+I310+I318+I326+I165+I293+I128+I363+I365</f>
        <v>0</v>
      </c>
      <c r="J368" s="58">
        <f>J81+J94+J109+J138+J160+J176+J220+J247+J263+J276+J310+J318+J326+J165+J293+J128</f>
        <v>0</v>
      </c>
      <c r="K368" s="59">
        <f>K81+K94+K109+K138+K160+K176+K220+K247+K263+K276+K310+K318+K326+K165+K293+K128+K363+K365</f>
        <v>3531406.4</v>
      </c>
      <c r="L368" s="73"/>
      <c r="M368" s="58">
        <f>M81+M94+M109+M138+M160+M176+M220+M247+M263+M276+M310+M318+M326+M165+M293+M128</f>
        <v>0</v>
      </c>
      <c r="N368" s="59">
        <f>N81+N94+N109+N138+N160+N176+N220+N247+N263+N276+N310+N318+N326+N165+N293+N128+N363+N365</f>
        <v>3531406.4</v>
      </c>
      <c r="O368" s="73">
        <f>O81+O94+O109+O138+O160+O176+O220+O247+O263+O276+O310+O318+O326+O165+O293+O128+O363+O365</f>
        <v>0</v>
      </c>
      <c r="P368" s="58">
        <f>P81+P94+P109+P138+P160+P176+P220+P247+P263+P276+P310+P318+P326+P165+P293+P128</f>
        <v>0</v>
      </c>
      <c r="Q368" s="59">
        <f>Q81+Q94+Q109+Q138+Q160+Q176+Q220+Q247+Q263+Q276+Q310+Q318+Q326+Q165+Q293+Q128+Q363+Q365</f>
        <v>3531406.4</v>
      </c>
    </row>
    <row r="369" spans="1:17" ht="15" customHeight="1" thickBot="1">
      <c r="A369" s="28" t="s">
        <v>35</v>
      </c>
      <c r="B369" s="58">
        <f aca="true" t="shared" si="73" ref="B369:K369">B119+B147+B204+B240+B255+B313+B327+B171+B286+B89+B300+B272+B134</f>
        <v>849156.8</v>
      </c>
      <c r="C369" s="58">
        <f t="shared" si="73"/>
        <v>54195.399999999994</v>
      </c>
      <c r="D369" s="58">
        <f t="shared" si="73"/>
        <v>0</v>
      </c>
      <c r="E369" s="59">
        <f t="shared" si="73"/>
        <v>903352.2</v>
      </c>
      <c r="F369" s="58">
        <f t="shared" si="73"/>
        <v>0</v>
      </c>
      <c r="G369" s="58">
        <f t="shared" si="73"/>
        <v>0</v>
      </c>
      <c r="H369" s="59">
        <f t="shared" si="73"/>
        <v>902852.2</v>
      </c>
      <c r="I369" s="58">
        <f t="shared" si="73"/>
        <v>0</v>
      </c>
      <c r="J369" s="58">
        <f t="shared" si="73"/>
        <v>0</v>
      </c>
      <c r="K369" s="59">
        <f t="shared" si="73"/>
        <v>902852.2</v>
      </c>
      <c r="L369" s="74">
        <f>L119+L147+L204+L240+L255+L313+L327+L171+L286+L89+L300+L272+L134+L105</f>
        <v>0</v>
      </c>
      <c r="M369" s="75">
        <f>M119+M147+M204+M240+M255+M313+M327+M171+M286+M89+M300+M272+M134</f>
        <v>0</v>
      </c>
      <c r="N369" s="76">
        <f>N119+N147+N204+N240+N255+N313+N327+N171+N286+N89+N300+N272+N134+N105</f>
        <v>902852.2</v>
      </c>
      <c r="O369" s="74">
        <f>O119+O147+O204+O240+O255+O313+O327+O171+O286+O89+O300+O272+O134+O105</f>
        <v>0</v>
      </c>
      <c r="P369" s="75">
        <f>P119+P147+P204+P240+P255+P313+P327+P171+P286+P89+P300+P272+P134</f>
        <v>0</v>
      </c>
      <c r="Q369" s="76">
        <f>Q119+Q147+Q204+Q240+Q255+Q313+Q327+Q171+Q286+Q89+Q300+Q272+Q134+Q105</f>
        <v>902852.2</v>
      </c>
    </row>
    <row r="370" spans="1:17" ht="19.5" customHeight="1">
      <c r="A370" s="29" t="s">
        <v>50</v>
      </c>
      <c r="B370" s="60">
        <f aca="true" t="shared" si="74" ref="B370:Q370">SUM(B372:B375)</f>
        <v>188606.7</v>
      </c>
      <c r="C370" s="60">
        <f t="shared" si="74"/>
        <v>68046.8</v>
      </c>
      <c r="D370" s="60">
        <f t="shared" si="74"/>
        <v>0</v>
      </c>
      <c r="E370" s="61">
        <f t="shared" si="74"/>
        <v>256653.5</v>
      </c>
      <c r="F370" s="60">
        <f t="shared" si="74"/>
        <v>0</v>
      </c>
      <c r="G370" s="60">
        <f t="shared" si="74"/>
        <v>0</v>
      </c>
      <c r="H370" s="61">
        <f t="shared" si="74"/>
        <v>256653.5</v>
      </c>
      <c r="I370" s="60">
        <f t="shared" si="74"/>
        <v>0</v>
      </c>
      <c r="J370" s="60">
        <f t="shared" si="74"/>
        <v>0</v>
      </c>
      <c r="K370" s="61">
        <f t="shared" si="74"/>
        <v>256653.5</v>
      </c>
      <c r="L370" s="60">
        <f t="shared" si="74"/>
        <v>0</v>
      </c>
      <c r="M370" s="60">
        <f t="shared" si="74"/>
        <v>0</v>
      </c>
      <c r="N370" s="61">
        <f t="shared" si="74"/>
        <v>256653.5</v>
      </c>
      <c r="O370" s="60">
        <f t="shared" si="74"/>
        <v>0</v>
      </c>
      <c r="P370" s="60">
        <f t="shared" si="74"/>
        <v>0</v>
      </c>
      <c r="Q370" s="61">
        <f t="shared" si="74"/>
        <v>256653.5</v>
      </c>
    </row>
    <row r="371" spans="1:17" ht="9.75" customHeight="1">
      <c r="A371" s="26" t="s">
        <v>1</v>
      </c>
      <c r="B371" s="62"/>
      <c r="C371" s="62"/>
      <c r="D371" s="62"/>
      <c r="E371" s="63"/>
      <c r="F371" s="62"/>
      <c r="G371" s="62"/>
      <c r="H371" s="63"/>
      <c r="I371" s="62"/>
      <c r="J371" s="62"/>
      <c r="K371" s="63"/>
      <c r="L371" s="62"/>
      <c r="M371" s="62"/>
      <c r="N371" s="63"/>
      <c r="O371" s="62"/>
      <c r="P371" s="62"/>
      <c r="Q371" s="63"/>
    </row>
    <row r="372" spans="1:17" ht="12.75" customHeight="1">
      <c r="A372" s="26" t="s">
        <v>71</v>
      </c>
      <c r="B372" s="64">
        <v>188606.7</v>
      </c>
      <c r="C372" s="64"/>
      <c r="D372" s="64"/>
      <c r="E372" s="63">
        <f>SUM(B372:D372)</f>
        <v>188606.7</v>
      </c>
      <c r="F372" s="64"/>
      <c r="G372" s="64"/>
      <c r="H372" s="63">
        <f>SUM(E372:G372)</f>
        <v>188606.7</v>
      </c>
      <c r="I372" s="64"/>
      <c r="J372" s="64"/>
      <c r="K372" s="63">
        <f>SUM(H372:J372)</f>
        <v>188606.7</v>
      </c>
      <c r="L372" s="64"/>
      <c r="M372" s="64"/>
      <c r="N372" s="63">
        <f>SUM(K372:M372)</f>
        <v>188606.7</v>
      </c>
      <c r="O372" s="64"/>
      <c r="P372" s="64"/>
      <c r="Q372" s="63">
        <f>SUM(N372:P372)</f>
        <v>188606.7</v>
      </c>
    </row>
    <row r="373" spans="1:17" ht="12.75" customHeight="1" hidden="1">
      <c r="A373" s="26" t="s">
        <v>172</v>
      </c>
      <c r="B373" s="64"/>
      <c r="C373" s="64"/>
      <c r="D373" s="64"/>
      <c r="E373" s="63"/>
      <c r="F373" s="64"/>
      <c r="G373" s="64"/>
      <c r="H373" s="63">
        <f>SUM(E373:G373)</f>
        <v>0</v>
      </c>
      <c r="I373" s="64"/>
      <c r="J373" s="64"/>
      <c r="K373" s="63">
        <f>SUM(H373:J373)</f>
        <v>0</v>
      </c>
      <c r="L373" s="64"/>
      <c r="M373" s="64"/>
      <c r="N373" s="63">
        <f>SUM(K373:M373)</f>
        <v>0</v>
      </c>
      <c r="O373" s="64"/>
      <c r="P373" s="64"/>
      <c r="Q373" s="63">
        <f>SUM(N373:P373)</f>
        <v>0</v>
      </c>
    </row>
    <row r="374" spans="1:17" ht="12.75" customHeight="1">
      <c r="A374" s="26" t="s">
        <v>146</v>
      </c>
      <c r="B374" s="62"/>
      <c r="C374" s="64">
        <v>67246.8</v>
      </c>
      <c r="D374" s="64"/>
      <c r="E374" s="63">
        <f>SUM(B374:D374)</f>
        <v>67246.8</v>
      </c>
      <c r="F374" s="64"/>
      <c r="G374" s="64"/>
      <c r="H374" s="63">
        <f>SUM(E374:G374)</f>
        <v>67246.8</v>
      </c>
      <c r="I374" s="64"/>
      <c r="J374" s="64"/>
      <c r="K374" s="63">
        <f>SUM(H374:J374)</f>
        <v>67246.8</v>
      </c>
      <c r="L374" s="64"/>
      <c r="M374" s="64"/>
      <c r="N374" s="63">
        <f>SUM(K374:M374)</f>
        <v>67246.8</v>
      </c>
      <c r="O374" s="64"/>
      <c r="P374" s="64"/>
      <c r="Q374" s="63">
        <f>SUM(N374:P374)</f>
        <v>67246.8</v>
      </c>
    </row>
    <row r="375" spans="1:17" ht="12.75" customHeight="1" thickBot="1">
      <c r="A375" s="27" t="s">
        <v>149</v>
      </c>
      <c r="B375" s="65"/>
      <c r="C375" s="65">
        <v>800</v>
      </c>
      <c r="D375" s="65"/>
      <c r="E375" s="66">
        <f>SUM(B375:D375)</f>
        <v>800</v>
      </c>
      <c r="F375" s="65"/>
      <c r="G375" s="65"/>
      <c r="H375" s="66">
        <f>SUM(E375:G375)</f>
        <v>800</v>
      </c>
      <c r="I375" s="65"/>
      <c r="J375" s="65"/>
      <c r="K375" s="66">
        <f>SUM(H375:J375)</f>
        <v>800</v>
      </c>
      <c r="L375" s="65"/>
      <c r="M375" s="65"/>
      <c r="N375" s="66">
        <f>SUM(K375:M375)</f>
        <v>800</v>
      </c>
      <c r="O375" s="65"/>
      <c r="P375" s="65"/>
      <c r="Q375" s="66">
        <f>SUM(N375:P375)</f>
        <v>800</v>
      </c>
    </row>
    <row r="376" spans="1:5" ht="15" customHeight="1">
      <c r="A376" s="15"/>
      <c r="B376" s="22"/>
      <c r="C376" s="21"/>
      <c r="D376" s="21"/>
      <c r="E376" s="22"/>
    </row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spans="1:2" ht="12.75" customHeight="1">
      <c r="A386" s="14"/>
      <c r="B386" s="24"/>
    </row>
    <row r="387" ht="12.75" customHeight="1"/>
    <row r="388" spans="1:2" ht="12.75" customHeight="1">
      <c r="A388" s="14"/>
      <c r="B388" s="24"/>
    </row>
    <row r="389" ht="12.75" customHeight="1"/>
    <row r="390" ht="12.75" customHeight="1">
      <c r="A390" s="23"/>
    </row>
    <row r="391" ht="12.75" customHeight="1">
      <c r="A391" s="23"/>
    </row>
    <row r="392" ht="12.75" customHeight="1">
      <c r="A392" s="23"/>
    </row>
    <row r="393" ht="12.75" customHeight="1">
      <c r="A393" s="23"/>
    </row>
    <row r="394" ht="15" customHeight="1">
      <c r="A394" s="23"/>
    </row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</sheetData>
  <mergeCells count="5">
    <mergeCell ref="A7:A8"/>
    <mergeCell ref="A2:Q2"/>
    <mergeCell ref="A3:Q3"/>
    <mergeCell ref="A4:Q4"/>
    <mergeCell ref="A5:Q5"/>
  </mergeCells>
  <printOptions horizontalCentered="1"/>
  <pageMargins left="0.1968503937007874" right="0.1968503937007874" top="0.7874015748031497" bottom="0.7874015748031497" header="0.31496062992125984" footer="0.3937007874015748"/>
  <pageSetup horizontalDpi="600" verticalDpi="600" orientation="portrait" paperSize="9" scale="95" r:id="rId1"/>
  <headerFooter alignWithMargins="0">
    <oddFooter>&amp;CStránka &amp;P</oddFooter>
  </headerFooter>
  <rowBreaks count="4" manualBreakCount="4">
    <brk id="102" max="255" man="1"/>
    <brk id="188" max="4" man="1"/>
    <brk id="274" max="255" man="1"/>
    <brk id="3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Kopřivová Věra</cp:lastModifiedBy>
  <cp:lastPrinted>2008-03-10T15:03:02Z</cp:lastPrinted>
  <dcterms:created xsi:type="dcterms:W3CDTF">1997-01-24T11:07:25Z</dcterms:created>
  <dcterms:modified xsi:type="dcterms:W3CDTF">2008-03-10T15:03:55Z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127393005</vt:i4>
  </property>
  <property fmtid="{D5CDD505-2E9C-101B-9397-08002B2CF9AE}" pid="3" name="_EmailSubject">
    <vt:lpwstr>1.ZR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-1027124104</vt:i4>
  </property>
</Properties>
</file>