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5195" windowHeight="9210" activeTab="0"/>
  </bookViews>
  <sheets>
    <sheet name="H.K." sheetId="1" r:id="rId1"/>
  </sheets>
  <definedNames>
    <definedName name="_xlnm._FilterDatabase" localSheetId="0" hidden="1">'H.K.'!$A$1:$I$107</definedName>
  </definedNames>
  <calcPr fullCalcOnLoad="1"/>
</workbook>
</file>

<file path=xl/sharedStrings.xml><?xml version="1.0" encoding="utf-8"?>
<sst xmlns="http://schemas.openxmlformats.org/spreadsheetml/2006/main" count="638" uniqueCount="180">
  <si>
    <t>domovy se zvláštním režimem</t>
  </si>
  <si>
    <t>F</t>
  </si>
  <si>
    <t>Charitní pečovatelská služba</t>
  </si>
  <si>
    <t>Rada seniorů České republiky, o.s.</t>
  </si>
  <si>
    <t>Domov</t>
  </si>
  <si>
    <t>tlumočnické služby</t>
  </si>
  <si>
    <t>P</t>
  </si>
  <si>
    <t>chráněné bydlení</t>
  </si>
  <si>
    <t>krizová pomoc</t>
  </si>
  <si>
    <t>raná péče</t>
  </si>
  <si>
    <t>R</t>
  </si>
  <si>
    <t>týdenní stacionáře</t>
  </si>
  <si>
    <t>Chráněné bydlení</t>
  </si>
  <si>
    <t>Královéhradecký</t>
  </si>
  <si>
    <t>Občanské poradenské středisko, o.p.s.</t>
  </si>
  <si>
    <t>TyfloCentrum Hradec Králové, o. p. s.</t>
  </si>
  <si>
    <t>Denní stacionář - Domovinka</t>
  </si>
  <si>
    <t>DUHA o. p. s.</t>
  </si>
  <si>
    <t>Duha o.p.s. Nový Bydžov</t>
  </si>
  <si>
    <t>Duha o.p.s.</t>
  </si>
  <si>
    <t>AGAPÉ, o.s.</t>
  </si>
  <si>
    <t>Společné cesty - o.s.</t>
  </si>
  <si>
    <t>Občanské sdružení SOUŽITÍ - JAROMĚŘ</t>
  </si>
  <si>
    <t>klub Smajlík</t>
  </si>
  <si>
    <t>Obecný zájem o. s.</t>
  </si>
  <si>
    <t>Obecný zájem,o.s.</t>
  </si>
  <si>
    <t>Život bez bariér, o. s.</t>
  </si>
  <si>
    <t>Denní centrum„Beránek„</t>
  </si>
  <si>
    <t>Občanské sdružení Spokojený domov</t>
  </si>
  <si>
    <t>Farní charita Rychnov nad Kněžnou</t>
  </si>
  <si>
    <t>Stacionář sv.Františka</t>
  </si>
  <si>
    <t>Domov Diakonie</t>
  </si>
  <si>
    <t>Pracoviště rané péče</t>
  </si>
  <si>
    <t>centrum denních služeb</t>
  </si>
  <si>
    <t>Občanská poradna Hořice</t>
  </si>
  <si>
    <t>Střelka</t>
  </si>
  <si>
    <t>Oblastní charita Trutnov</t>
  </si>
  <si>
    <t>Oblastní charita Sobotka</t>
  </si>
  <si>
    <t>Sdružení Neratov</t>
  </si>
  <si>
    <t>Chráněné bydlení Daneta</t>
  </si>
  <si>
    <t>Asistenční služba Daneta</t>
  </si>
  <si>
    <t>Denní stacionář Daneta</t>
  </si>
  <si>
    <t>Oblastní charita Červený Kostelec</t>
  </si>
  <si>
    <t>Občanské sdružení Cesta Náchod</t>
  </si>
  <si>
    <t>ŽIVOT 90 - pobočka Hradec Králové</t>
  </si>
  <si>
    <t>tísňová péče</t>
  </si>
  <si>
    <t>Kód kraje</t>
  </si>
  <si>
    <t>Kraj</t>
  </si>
  <si>
    <t>Právní forma</t>
  </si>
  <si>
    <t>Název poskytovatele</t>
  </si>
  <si>
    <t>IČ</t>
  </si>
  <si>
    <t>Druh služby</t>
  </si>
  <si>
    <t>Název služby</t>
  </si>
  <si>
    <t>pečovatelská služba</t>
  </si>
  <si>
    <t>S</t>
  </si>
  <si>
    <t>domovy pro seniory</t>
  </si>
  <si>
    <t>C</t>
  </si>
  <si>
    <t>denní stacionáře</t>
  </si>
  <si>
    <t>odlehčovací služby</t>
  </si>
  <si>
    <t>osobní asistence</t>
  </si>
  <si>
    <t>noclehárny</t>
  </si>
  <si>
    <t>centra denních služeb</t>
  </si>
  <si>
    <t>ADRA, o.s.</t>
  </si>
  <si>
    <t>Laxus o.s.</t>
  </si>
  <si>
    <t>Dokořán, o.s.</t>
  </si>
  <si>
    <t>DOstupné Služby Imobilním Občanům, o.p.s.</t>
  </si>
  <si>
    <t>OO SPMP Jičín - APROPO</t>
  </si>
  <si>
    <t>Denní stacionář APROPO</t>
  </si>
  <si>
    <t>Osobní asistence APROPO</t>
  </si>
  <si>
    <t>Pečovatelská služba</t>
  </si>
  <si>
    <t>Denní centrum pro seniory</t>
  </si>
  <si>
    <t>Český klub nedoslýchavých HELP</t>
  </si>
  <si>
    <t>Občanské sdružení Salinger</t>
  </si>
  <si>
    <t>NZDM Modrý pomeranč</t>
  </si>
  <si>
    <t>Začít spolu</t>
  </si>
  <si>
    <t>PROSTOR PRO, o.s.</t>
  </si>
  <si>
    <t>Oblastní charita Jičín</t>
  </si>
  <si>
    <t>Nízkoprahový klub Pohoda</t>
  </si>
  <si>
    <t>Nízkoprahový klub Exit</t>
  </si>
  <si>
    <t>Středisko rané péče SPRP Liberec</t>
  </si>
  <si>
    <t>ZŠ a MŠ Prointepo s.r.o.</t>
  </si>
  <si>
    <t>Středisko soc. služeb Chlumec n. Cidl., o.p.s.</t>
  </si>
  <si>
    <t>Centrum soc. pomoci a služeb o. p. s.</t>
  </si>
  <si>
    <t>SENIOR CENTRUM HK o.p.s.</t>
  </si>
  <si>
    <t>Centrum pro ZP KH kraje</t>
  </si>
  <si>
    <t>„Malý princ„, Ag. pro kompl. péči o ZP</t>
  </si>
  <si>
    <t>Sociální služby města RK, o. p. s.</t>
  </si>
  <si>
    <t>Diecézní katolická charita HK</t>
  </si>
  <si>
    <t>Diakonie ČCE - stř. ve Dvoře Král. n. Lab.</t>
  </si>
  <si>
    <t>Diakonie ČCE - stř. Světlo ve Vrchlabí</t>
  </si>
  <si>
    <t>Farní charita Dvůr Král. n. Lab.</t>
  </si>
  <si>
    <t>Oblastní charita HK</t>
  </si>
  <si>
    <t>Farní charita Třebechovice p. Or.</t>
  </si>
  <si>
    <t>Svaz neslyš. a nedosl. v ČR</t>
  </si>
  <si>
    <t>Diakonie ČCE - stř. Milíčův dům</t>
  </si>
  <si>
    <t>Diakonie ČCE-stř. BETANIE-evang.dom.v NÁ</t>
  </si>
  <si>
    <t>Diakonie ČCE-stř. BETANIE-evang.dom. v NÁ</t>
  </si>
  <si>
    <t>NONA - spol. ZP, o. s.</t>
  </si>
  <si>
    <t>Alžběta Limberská - Dom. péče Jičín</t>
  </si>
  <si>
    <t>Věra Kosinová - Daneta, zař. pro ZP</t>
  </si>
  <si>
    <t>Svaz neslyš. a nedosl. v ČR - Hr. spol. nesl.</t>
  </si>
  <si>
    <t>Mgr. Zuzana Luňáková, Ag. domácí péče</t>
  </si>
  <si>
    <t>Sjednocená org. nevidomých a slabozrakých ČR</t>
  </si>
  <si>
    <t>Občanské sdružení dětí a ml. „ZAČÍT SPOLU„</t>
  </si>
  <si>
    <t>Občanské sdr. rodičů a př. dětí s handicapem ORION</t>
  </si>
  <si>
    <t>Asoc. rodičů a př. zdr. postiž. dětí v ČR, o. s. Klub Klok.</t>
  </si>
  <si>
    <t>Obl. spol. Českého červeného kříže HK</t>
  </si>
  <si>
    <t>domovy pro osoby se ZP</t>
  </si>
  <si>
    <t>nízkoprah. zař. pro děti a ml.</t>
  </si>
  <si>
    <t>prův. a předčit. služby</t>
  </si>
  <si>
    <t>odborné soc. poradenství</t>
  </si>
  <si>
    <t>SAS pro sen. a os. se ZP</t>
  </si>
  <si>
    <t>Specif. por-ství pro sluch. postiž. SNN v ČR</t>
  </si>
  <si>
    <t>OA</t>
  </si>
  <si>
    <t>Občanská poradna JČ</t>
  </si>
  <si>
    <t>Občanská poradna NÁ</t>
  </si>
  <si>
    <t>Občanská poradna HK</t>
  </si>
  <si>
    <t>zákl. a odbor. por-ství pro zr. postiž.</t>
  </si>
  <si>
    <t>SAS pro zrak. postiž.</t>
  </si>
  <si>
    <t>Stř. soc. služ. Chlumec n. Cidl. o.p.s.</t>
  </si>
  <si>
    <t>PPS - psych. a pedag. služ. K. n.O.</t>
  </si>
  <si>
    <t>Psychologická poradna RK</t>
  </si>
  <si>
    <t>Kompl. PS v ter. pro sen.,obč. se ZP, příp. děti</t>
  </si>
  <si>
    <t>Obč. por. RK</t>
  </si>
  <si>
    <t>Centrum péče o duš. zdraví</t>
  </si>
  <si>
    <t>Odborné soc. poradenství</t>
  </si>
  <si>
    <t>Obč. sdr. Spokojený domov - PS</t>
  </si>
  <si>
    <t>Obč. sdr. Spok. Dom. - OA</t>
  </si>
  <si>
    <t>Domovinka - DS</t>
  </si>
  <si>
    <t>Poradna pro ciz. a uprch.</t>
  </si>
  <si>
    <t>Občanská poradna Jar.</t>
  </si>
  <si>
    <t>Občanská poradna DKnL</t>
  </si>
  <si>
    <t>Charitní ošetř. a PS Trutnov</t>
  </si>
  <si>
    <t>Obl. charita Sobotka - Char. PS</t>
  </si>
  <si>
    <t>Poradna pro lidi v tísni HK</t>
  </si>
  <si>
    <t>Stř. rané péče Sluníčko HK</t>
  </si>
  <si>
    <t>Noclehárna - Dům Matky Ter. HK</t>
  </si>
  <si>
    <t>Charitní pečovatelská služba HK</t>
  </si>
  <si>
    <t>Milíčův dům - Klub malého Bobše, NZDM</t>
  </si>
  <si>
    <t>Diakonie ČCE - stř. BETANIE - evang. dom. v NÁ</t>
  </si>
  <si>
    <t>Diakonie ČCE - stř. BETANIE - evang. Dom. v NÁ</t>
  </si>
  <si>
    <t>Alžběta Limberská - Domácí péče JČ</t>
  </si>
  <si>
    <t>Tísňová péče při PS</t>
  </si>
  <si>
    <t>Charitní PS</t>
  </si>
  <si>
    <t>Obč. sdr. Cesta Náchod - odl. služba</t>
  </si>
  <si>
    <t>Obč. sdr. Cesta Náchod - denní stac.</t>
  </si>
  <si>
    <t>Tís. péče pro sen. a ZP občany</t>
  </si>
  <si>
    <t>Servis domácí péče - PS</t>
  </si>
  <si>
    <t>Por. stř. ČKNH HK</t>
  </si>
  <si>
    <t>Por. stř. v HK</t>
  </si>
  <si>
    <t>ADRA - por. pro oběti násilí a tr. čin.</t>
  </si>
  <si>
    <t>Dětské kriz. centrum ADRA - amb.</t>
  </si>
  <si>
    <t>Ambul. centrum Laxus HK 2010</t>
  </si>
  <si>
    <t>Drog. služby ve vězení Laxus 2010</t>
  </si>
  <si>
    <t>NZDM ARCHA</t>
  </si>
  <si>
    <t>Ag. domácí péče</t>
  </si>
  <si>
    <t>SAS pro zr. postiž. obč. - Trutnov</t>
  </si>
  <si>
    <t>OA k dětem a ml. dosp. se ZP</t>
  </si>
  <si>
    <t>NZDM - Dětský klub</t>
  </si>
  <si>
    <t>Aktivizační dílny pro os. se ZP</t>
  </si>
  <si>
    <t>DaMPi - dům chr. bydlení</t>
  </si>
  <si>
    <t>Stř. rané péče SPRP Liberec</t>
  </si>
  <si>
    <t>Psych. por. pro r., manž. a mezil. vztahy JČ</t>
  </si>
  <si>
    <t>Psych. por. pro r., manž. a mezil. vztahy HK</t>
  </si>
  <si>
    <t>Psych. por. pro manž.,rod. a mezil. vztahy NÁ</t>
  </si>
  <si>
    <t>Obl. Char. Sobotka -Dom.pokoj. stáří Libošovice</t>
  </si>
  <si>
    <t>Soc. služ. města RK, o.p.s., na Drahách 1595, RK</t>
  </si>
  <si>
    <t>Svaz nesl.a nedosl.v ČR-Hr.spol.nesl.</t>
  </si>
  <si>
    <t>Centr. služ. pomoci a info DOSIO- OA</t>
  </si>
  <si>
    <t>Centr. služ.,info a pomoci DOSIO-SAS</t>
  </si>
  <si>
    <t>N</t>
  </si>
  <si>
    <t>Forma</t>
  </si>
  <si>
    <t>CELKEM:</t>
  </si>
  <si>
    <t>NNO      (54)</t>
  </si>
  <si>
    <t>Stacionář NONA pro ment. postiž. děti, ml. a dosp. s komb. vadami</t>
  </si>
  <si>
    <t>Bezpl.odbor.soc.,práv.a socpráv.por.</t>
  </si>
  <si>
    <t>Přepočet %</t>
  </si>
  <si>
    <t>Dotace na rok 2010</t>
  </si>
  <si>
    <t>II. splátka 2010</t>
  </si>
  <si>
    <t>Číslo registr.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</si>
</sst>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D1">
      <selection activeCell="P10" sqref="P10"/>
    </sheetView>
  </sheetViews>
  <sheetFormatPr defaultColWidth="9.140625" defaultRowHeight="12.75"/>
  <cols>
    <col min="1" max="1" width="7.140625" style="0" hidden="1" customWidth="1"/>
    <col min="2" max="2" width="16.57421875" style="0" hidden="1" customWidth="1"/>
    <col min="3" max="3" width="2.8515625" style="0" hidden="1" customWidth="1"/>
    <col min="4" max="4" width="42.140625" style="0" customWidth="1"/>
    <col min="5" max="5" width="12.00390625" style="0" customWidth="1"/>
    <col min="6" max="6" width="12.140625" style="0" customWidth="1"/>
    <col min="7" max="7" width="26.421875" style="0" customWidth="1"/>
    <col min="8" max="8" width="26.7109375" style="0" hidden="1" customWidth="1"/>
    <col min="9" max="9" width="15.57421875" style="0" customWidth="1"/>
    <col min="10" max="10" width="9.140625" style="0" hidden="1" customWidth="1"/>
    <col min="11" max="11" width="16.140625" style="0" customWidth="1"/>
    <col min="12" max="12" width="12.7109375" style="0" hidden="1" customWidth="1"/>
  </cols>
  <sheetData>
    <row r="1" spans="1:12" ht="98.25" customHeight="1">
      <c r="A1" s="1" t="s">
        <v>46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179</v>
      </c>
      <c r="G1" s="1" t="s">
        <v>51</v>
      </c>
      <c r="H1" s="1" t="s">
        <v>52</v>
      </c>
      <c r="I1" s="1" t="s">
        <v>178</v>
      </c>
      <c r="J1" s="8" t="s">
        <v>171</v>
      </c>
      <c r="K1" s="8" t="s">
        <v>177</v>
      </c>
      <c r="L1" s="8" t="s">
        <v>176</v>
      </c>
    </row>
    <row r="2" spans="1:12" ht="15" customHeight="1">
      <c r="A2" s="3"/>
      <c r="B2" s="2"/>
      <c r="C2" s="9"/>
      <c r="D2" s="11" t="s">
        <v>173</v>
      </c>
      <c r="E2" s="9"/>
      <c r="F2" s="9"/>
      <c r="G2" s="9"/>
      <c r="H2" s="10"/>
      <c r="I2" s="13"/>
      <c r="J2" s="20"/>
      <c r="K2" s="14"/>
      <c r="L2" s="14"/>
    </row>
    <row r="3" spans="1:12" ht="12.75">
      <c r="A3" s="3">
        <v>52</v>
      </c>
      <c r="B3" s="2" t="s">
        <v>13</v>
      </c>
      <c r="C3" s="4" t="s">
        <v>54</v>
      </c>
      <c r="D3" s="4" t="s">
        <v>85</v>
      </c>
      <c r="E3" s="4">
        <v>26671557</v>
      </c>
      <c r="F3" s="4">
        <v>2945723</v>
      </c>
      <c r="G3" s="4" t="s">
        <v>61</v>
      </c>
      <c r="H3" s="5" t="s">
        <v>27</v>
      </c>
      <c r="I3" s="7">
        <v>105000</v>
      </c>
      <c r="J3" s="19" t="s">
        <v>170</v>
      </c>
      <c r="K3" s="16">
        <v>350000</v>
      </c>
      <c r="L3" s="15">
        <f>350000*30/100</f>
        <v>105000</v>
      </c>
    </row>
    <row r="4" spans="1:12" ht="12.75">
      <c r="A4" s="3">
        <v>52</v>
      </c>
      <c r="B4" s="2" t="s">
        <v>13</v>
      </c>
      <c r="C4" s="4" t="s">
        <v>54</v>
      </c>
      <c r="D4" s="4" t="s">
        <v>62</v>
      </c>
      <c r="E4" s="4">
        <v>61388122</v>
      </c>
      <c r="F4" s="4">
        <v>2776246</v>
      </c>
      <c r="G4" s="4" t="s">
        <v>110</v>
      </c>
      <c r="H4" s="5" t="s">
        <v>150</v>
      </c>
      <c r="I4" s="7">
        <v>60000</v>
      </c>
      <c r="J4" s="19" t="s">
        <v>170</v>
      </c>
      <c r="K4" s="16">
        <v>200000</v>
      </c>
      <c r="L4" s="15">
        <f>200000*30/100</f>
        <v>60000</v>
      </c>
    </row>
    <row r="5" spans="1:12" ht="12.75">
      <c r="A5" s="3">
        <v>52</v>
      </c>
      <c r="B5" s="2" t="s">
        <v>13</v>
      </c>
      <c r="C5" s="4" t="s">
        <v>54</v>
      </c>
      <c r="D5" s="4" t="s">
        <v>62</v>
      </c>
      <c r="E5" s="4">
        <v>61388122</v>
      </c>
      <c r="F5" s="4">
        <v>9236419</v>
      </c>
      <c r="G5" s="4" t="s">
        <v>8</v>
      </c>
      <c r="H5" s="5" t="s">
        <v>151</v>
      </c>
      <c r="I5" s="7">
        <v>60000</v>
      </c>
      <c r="J5" s="19" t="s">
        <v>170</v>
      </c>
      <c r="K5" s="16">
        <v>200000</v>
      </c>
      <c r="L5" s="15">
        <f>200000*30/100</f>
        <v>60000</v>
      </c>
    </row>
    <row r="6" spans="1:12" ht="12.75">
      <c r="A6" s="3">
        <v>52</v>
      </c>
      <c r="B6" s="2" t="s">
        <v>13</v>
      </c>
      <c r="C6" s="4" t="s">
        <v>54</v>
      </c>
      <c r="D6" s="4" t="s">
        <v>20</v>
      </c>
      <c r="E6" s="4">
        <v>26525828</v>
      </c>
      <c r="F6" s="4">
        <v>9226465</v>
      </c>
      <c r="G6" s="4" t="s">
        <v>110</v>
      </c>
      <c r="H6" s="5" t="s">
        <v>123</v>
      </c>
      <c r="I6" s="7">
        <v>135000</v>
      </c>
      <c r="J6" s="19" t="s">
        <v>170</v>
      </c>
      <c r="K6" s="16">
        <v>450000</v>
      </c>
      <c r="L6" s="15">
        <f>450000*30/100</f>
        <v>135000</v>
      </c>
    </row>
    <row r="7" spans="1:12" ht="12.75">
      <c r="A7" s="3">
        <v>52</v>
      </c>
      <c r="B7" s="2" t="s">
        <v>13</v>
      </c>
      <c r="C7" s="4" t="s">
        <v>1</v>
      </c>
      <c r="D7" s="4" t="s">
        <v>98</v>
      </c>
      <c r="E7" s="4">
        <v>47477962</v>
      </c>
      <c r="F7" s="4">
        <v>6115340</v>
      </c>
      <c r="G7" s="4" t="s">
        <v>53</v>
      </c>
      <c r="H7" s="5" t="s">
        <v>141</v>
      </c>
      <c r="I7" s="7">
        <v>33000</v>
      </c>
      <c r="J7" s="19" t="s">
        <v>170</v>
      </c>
      <c r="K7" s="16">
        <v>110000</v>
      </c>
      <c r="L7" s="15">
        <f>110000*30/100</f>
        <v>33000</v>
      </c>
    </row>
    <row r="8" spans="1:12" ht="12.75">
      <c r="A8" s="3">
        <v>52</v>
      </c>
      <c r="B8" s="2" t="s">
        <v>13</v>
      </c>
      <c r="C8" s="4" t="s">
        <v>54</v>
      </c>
      <c r="D8" s="4" t="s">
        <v>105</v>
      </c>
      <c r="E8" s="4">
        <v>70921229</v>
      </c>
      <c r="F8" s="4">
        <v>2631453</v>
      </c>
      <c r="G8" s="4" t="s">
        <v>111</v>
      </c>
      <c r="H8" s="5" t="s">
        <v>159</v>
      </c>
      <c r="I8" s="7">
        <v>75000</v>
      </c>
      <c r="J8" s="19" t="s">
        <v>170</v>
      </c>
      <c r="K8" s="16">
        <v>250000</v>
      </c>
      <c r="L8" s="15">
        <f>250000*30/100</f>
        <v>75000</v>
      </c>
    </row>
    <row r="9" spans="1:12" ht="12.75">
      <c r="A9" s="3">
        <v>52</v>
      </c>
      <c r="B9" s="2" t="s">
        <v>13</v>
      </c>
      <c r="C9" s="4" t="s">
        <v>54</v>
      </c>
      <c r="D9" s="4" t="s">
        <v>84</v>
      </c>
      <c r="E9" s="4">
        <v>26594145</v>
      </c>
      <c r="F9" s="4">
        <v>6630553</v>
      </c>
      <c r="G9" s="4" t="s">
        <v>111</v>
      </c>
      <c r="H9" s="5" t="s">
        <v>124</v>
      </c>
      <c r="I9" s="7">
        <v>165000</v>
      </c>
      <c r="J9" s="19" t="s">
        <v>170</v>
      </c>
      <c r="K9" s="16">
        <v>550000</v>
      </c>
      <c r="L9" s="15">
        <f>550000*30/100</f>
        <v>165000</v>
      </c>
    </row>
    <row r="10" spans="1:12" ht="12.75">
      <c r="A10" s="3">
        <v>52</v>
      </c>
      <c r="B10" s="2" t="s">
        <v>13</v>
      </c>
      <c r="C10" s="4" t="s">
        <v>54</v>
      </c>
      <c r="D10" s="4" t="s">
        <v>84</v>
      </c>
      <c r="E10" s="4">
        <v>26594145</v>
      </c>
      <c r="F10" s="4">
        <v>6565086</v>
      </c>
      <c r="G10" s="4" t="s">
        <v>110</v>
      </c>
      <c r="H10" s="5" t="s">
        <v>84</v>
      </c>
      <c r="I10" s="7">
        <v>180000</v>
      </c>
      <c r="J10" s="19" t="s">
        <v>170</v>
      </c>
      <c r="K10" s="16">
        <v>600000</v>
      </c>
      <c r="L10" s="15">
        <f>600000*30/100</f>
        <v>180000</v>
      </c>
    </row>
    <row r="11" spans="1:12" ht="12.75">
      <c r="A11" s="3">
        <v>52</v>
      </c>
      <c r="B11" s="2" t="s">
        <v>13</v>
      </c>
      <c r="C11" s="4" t="s">
        <v>6</v>
      </c>
      <c r="D11" s="4" t="s">
        <v>82</v>
      </c>
      <c r="E11" s="4">
        <v>25999044</v>
      </c>
      <c r="F11" s="4">
        <v>7268793</v>
      </c>
      <c r="G11" s="4" t="s">
        <v>57</v>
      </c>
      <c r="H11" s="5" t="s">
        <v>16</v>
      </c>
      <c r="I11" s="7">
        <v>54000</v>
      </c>
      <c r="J11" s="19" t="s">
        <v>170</v>
      </c>
      <c r="K11" s="16">
        <v>180000</v>
      </c>
      <c r="L11" s="15">
        <f>180000*30/100</f>
        <v>54000</v>
      </c>
    </row>
    <row r="12" spans="1:12" ht="12.75">
      <c r="A12" s="3">
        <v>52</v>
      </c>
      <c r="B12" s="2" t="s">
        <v>13</v>
      </c>
      <c r="C12" s="4" t="s">
        <v>6</v>
      </c>
      <c r="D12" s="4" t="s">
        <v>82</v>
      </c>
      <c r="E12" s="4">
        <v>25999044</v>
      </c>
      <c r="F12" s="4">
        <v>3979947</v>
      </c>
      <c r="G12" s="4" t="s">
        <v>110</v>
      </c>
      <c r="H12" s="5" t="s">
        <v>120</v>
      </c>
      <c r="I12" s="7">
        <v>90000</v>
      </c>
      <c r="J12" s="19" t="s">
        <v>170</v>
      </c>
      <c r="K12" s="16">
        <v>300000</v>
      </c>
      <c r="L12" s="15">
        <f>300000*30/100</f>
        <v>90000</v>
      </c>
    </row>
    <row r="13" spans="1:12" ht="12.75">
      <c r="A13" s="3">
        <v>52</v>
      </c>
      <c r="B13" s="2" t="s">
        <v>13</v>
      </c>
      <c r="C13" s="4" t="s">
        <v>6</v>
      </c>
      <c r="D13" s="4" t="s">
        <v>82</v>
      </c>
      <c r="E13" s="4">
        <v>25999044</v>
      </c>
      <c r="F13" s="4">
        <v>6191102</v>
      </c>
      <c r="G13" s="4" t="s">
        <v>110</v>
      </c>
      <c r="H13" s="5" t="s">
        <v>121</v>
      </c>
      <c r="I13" s="7">
        <v>105000</v>
      </c>
      <c r="J13" s="19" t="s">
        <v>170</v>
      </c>
      <c r="K13" s="16">
        <v>350000</v>
      </c>
      <c r="L13" s="15">
        <f>350000*30/100</f>
        <v>105000</v>
      </c>
    </row>
    <row r="14" spans="1:12" ht="22.5">
      <c r="A14" s="3">
        <v>52</v>
      </c>
      <c r="B14" s="2" t="s">
        <v>13</v>
      </c>
      <c r="C14" s="4" t="s">
        <v>6</v>
      </c>
      <c r="D14" s="4" t="s">
        <v>82</v>
      </c>
      <c r="E14" s="4">
        <v>25999044</v>
      </c>
      <c r="F14" s="4">
        <v>9684449</v>
      </c>
      <c r="G14" s="4" t="s">
        <v>110</v>
      </c>
      <c r="H14" s="6" t="s">
        <v>162</v>
      </c>
      <c r="I14" s="7">
        <v>150000</v>
      </c>
      <c r="J14" s="19" t="s">
        <v>170</v>
      </c>
      <c r="K14" s="16">
        <v>500000</v>
      </c>
      <c r="L14" s="15">
        <f>500000*30/100</f>
        <v>150000</v>
      </c>
    </row>
    <row r="15" spans="1:12" ht="22.5">
      <c r="A15" s="3">
        <v>52</v>
      </c>
      <c r="B15" s="2" t="s">
        <v>13</v>
      </c>
      <c r="C15" s="4" t="s">
        <v>6</v>
      </c>
      <c r="D15" s="4" t="s">
        <v>82</v>
      </c>
      <c r="E15" s="4">
        <v>25999044</v>
      </c>
      <c r="F15" s="4">
        <v>4309907</v>
      </c>
      <c r="G15" s="4" t="s">
        <v>110</v>
      </c>
      <c r="H15" s="6" t="s">
        <v>163</v>
      </c>
      <c r="I15" s="7">
        <v>180000</v>
      </c>
      <c r="J15" s="19" t="s">
        <v>170</v>
      </c>
      <c r="K15" s="16">
        <v>600000</v>
      </c>
      <c r="L15" s="15">
        <f>600000*30/100</f>
        <v>180000</v>
      </c>
    </row>
    <row r="16" spans="1:12" ht="22.5">
      <c r="A16" s="3">
        <v>52</v>
      </c>
      <c r="B16" s="2" t="s">
        <v>13</v>
      </c>
      <c r="C16" s="4" t="s">
        <v>6</v>
      </c>
      <c r="D16" s="4" t="s">
        <v>82</v>
      </c>
      <c r="E16" s="4">
        <v>25999044</v>
      </c>
      <c r="F16" s="4">
        <v>5792625</v>
      </c>
      <c r="G16" s="4" t="s">
        <v>110</v>
      </c>
      <c r="H16" s="6" t="s">
        <v>164</v>
      </c>
      <c r="I16" s="7">
        <v>180000</v>
      </c>
      <c r="J16" s="19" t="s">
        <v>170</v>
      </c>
      <c r="K16" s="16">
        <v>600000</v>
      </c>
      <c r="L16" s="15">
        <f>600000*30/100</f>
        <v>180000</v>
      </c>
    </row>
    <row r="17" spans="1:12" ht="22.5">
      <c r="A17" s="3">
        <v>52</v>
      </c>
      <c r="B17" s="2" t="s">
        <v>13</v>
      </c>
      <c r="C17" s="4" t="s">
        <v>6</v>
      </c>
      <c r="D17" s="4" t="s">
        <v>82</v>
      </c>
      <c r="E17" s="4">
        <v>25999044</v>
      </c>
      <c r="F17" s="4">
        <v>9735411</v>
      </c>
      <c r="G17" s="4" t="s">
        <v>53</v>
      </c>
      <c r="H17" s="6" t="s">
        <v>122</v>
      </c>
      <c r="I17" s="7">
        <v>810000</v>
      </c>
      <c r="J17" s="19" t="s">
        <v>170</v>
      </c>
      <c r="K17" s="16">
        <v>2700000</v>
      </c>
      <c r="L17" s="15">
        <f>2700000*30/100</f>
        <v>810000</v>
      </c>
    </row>
    <row r="18" spans="1:12" ht="12.75">
      <c r="A18" s="3">
        <v>52</v>
      </c>
      <c r="B18" s="2" t="s">
        <v>13</v>
      </c>
      <c r="C18" s="4" t="s">
        <v>54</v>
      </c>
      <c r="D18" s="4" t="s">
        <v>71</v>
      </c>
      <c r="E18" s="4">
        <v>49774883</v>
      </c>
      <c r="F18" s="4">
        <v>4119935</v>
      </c>
      <c r="G18" s="4" t="s">
        <v>111</v>
      </c>
      <c r="H18" s="5" t="s">
        <v>148</v>
      </c>
      <c r="I18" s="7">
        <v>30000</v>
      </c>
      <c r="J18" s="19" t="s">
        <v>170</v>
      </c>
      <c r="K18" s="16">
        <v>100000</v>
      </c>
      <c r="L18" s="15">
        <f>100000*30/100</f>
        <v>30000</v>
      </c>
    </row>
    <row r="19" spans="1:12" ht="12.75">
      <c r="A19" s="3">
        <v>52</v>
      </c>
      <c r="B19" s="2" t="s">
        <v>13</v>
      </c>
      <c r="C19" s="4" t="s">
        <v>54</v>
      </c>
      <c r="D19" s="4" t="s">
        <v>71</v>
      </c>
      <c r="E19" s="4">
        <v>49774883</v>
      </c>
      <c r="F19" s="4">
        <v>6832542</v>
      </c>
      <c r="G19" s="4" t="s">
        <v>110</v>
      </c>
      <c r="H19" s="5" t="s">
        <v>149</v>
      </c>
      <c r="I19" s="7">
        <v>60000</v>
      </c>
      <c r="J19" s="19" t="s">
        <v>170</v>
      </c>
      <c r="K19" s="16">
        <v>200000</v>
      </c>
      <c r="L19" s="15">
        <f>200000*30/100</f>
        <v>60000</v>
      </c>
    </row>
    <row r="20" spans="1:12" ht="22.5">
      <c r="A20" s="3">
        <v>52</v>
      </c>
      <c r="B20" s="2" t="s">
        <v>13</v>
      </c>
      <c r="C20" s="4" t="s">
        <v>56</v>
      </c>
      <c r="D20" s="4" t="s">
        <v>94</v>
      </c>
      <c r="E20" s="4">
        <v>46503561</v>
      </c>
      <c r="F20" s="4">
        <v>6370376</v>
      </c>
      <c r="G20" s="4" t="s">
        <v>108</v>
      </c>
      <c r="H20" s="6" t="s">
        <v>138</v>
      </c>
      <c r="I20" s="7">
        <v>180000</v>
      </c>
      <c r="J20" s="19" t="s">
        <v>170</v>
      </c>
      <c r="K20" s="16">
        <v>600000</v>
      </c>
      <c r="L20" s="15">
        <f>600000*30/100</f>
        <v>180000</v>
      </c>
    </row>
    <row r="21" spans="1:12" ht="12.75">
      <c r="A21" s="3">
        <v>52</v>
      </c>
      <c r="B21" s="2" t="s">
        <v>13</v>
      </c>
      <c r="C21" s="4" t="s">
        <v>56</v>
      </c>
      <c r="D21" s="4" t="s">
        <v>89</v>
      </c>
      <c r="E21" s="4">
        <v>43464343</v>
      </c>
      <c r="F21" s="4">
        <v>6447139</v>
      </c>
      <c r="G21" s="4" t="s">
        <v>9</v>
      </c>
      <c r="H21" s="5" t="s">
        <v>32</v>
      </c>
      <c r="I21" s="7">
        <v>105000</v>
      </c>
      <c r="J21" s="19" t="s">
        <v>170</v>
      </c>
      <c r="K21" s="16">
        <v>350000</v>
      </c>
      <c r="L21" s="15">
        <f>350000*30/100</f>
        <v>105000</v>
      </c>
    </row>
    <row r="22" spans="1:12" ht="12.75">
      <c r="A22" s="3">
        <v>52</v>
      </c>
      <c r="B22" s="2" t="s">
        <v>13</v>
      </c>
      <c r="C22" s="4" t="s">
        <v>56</v>
      </c>
      <c r="D22" s="4" t="s">
        <v>89</v>
      </c>
      <c r="E22" s="4">
        <v>43464343</v>
      </c>
      <c r="F22" s="4">
        <v>8090757</v>
      </c>
      <c r="G22" s="4" t="s">
        <v>61</v>
      </c>
      <c r="H22" s="5" t="s">
        <v>33</v>
      </c>
      <c r="I22" s="7">
        <v>420000</v>
      </c>
      <c r="J22" s="19" t="s">
        <v>170</v>
      </c>
      <c r="K22" s="16">
        <v>1400000</v>
      </c>
      <c r="L22" s="15">
        <f>1400000*30/100</f>
        <v>420000</v>
      </c>
    </row>
    <row r="23" spans="1:12" ht="12.75">
      <c r="A23" s="3">
        <v>52</v>
      </c>
      <c r="B23" s="2" t="s">
        <v>13</v>
      </c>
      <c r="C23" s="4" t="s">
        <v>56</v>
      </c>
      <c r="D23" s="4" t="s">
        <v>88</v>
      </c>
      <c r="E23" s="4">
        <v>43462162</v>
      </c>
      <c r="F23" s="4">
        <v>1567065</v>
      </c>
      <c r="G23" s="4" t="s">
        <v>57</v>
      </c>
      <c r="H23" s="5" t="s">
        <v>70</v>
      </c>
      <c r="I23" s="7">
        <v>33000</v>
      </c>
      <c r="J23" s="19" t="s">
        <v>170</v>
      </c>
      <c r="K23" s="16">
        <v>110000</v>
      </c>
      <c r="L23" s="15">
        <f>110000*30/100</f>
        <v>33000</v>
      </c>
    </row>
    <row r="24" spans="1:12" ht="12.75">
      <c r="A24" s="3">
        <v>52</v>
      </c>
      <c r="B24" s="2" t="s">
        <v>13</v>
      </c>
      <c r="C24" s="4" t="s">
        <v>56</v>
      </c>
      <c r="D24" s="4" t="s">
        <v>88</v>
      </c>
      <c r="E24" s="4">
        <v>43462162</v>
      </c>
      <c r="F24" s="4">
        <v>8936486</v>
      </c>
      <c r="G24" s="4" t="s">
        <v>0</v>
      </c>
      <c r="H24" s="5" t="s">
        <v>31</v>
      </c>
      <c r="I24" s="7">
        <v>255000</v>
      </c>
      <c r="J24" s="19" t="s">
        <v>170</v>
      </c>
      <c r="K24" s="16">
        <v>850000</v>
      </c>
      <c r="L24" s="15">
        <f>850000*30/100</f>
        <v>255000</v>
      </c>
    </row>
    <row r="25" spans="1:12" ht="12.75">
      <c r="A25" s="3">
        <v>52</v>
      </c>
      <c r="B25" s="2" t="s">
        <v>13</v>
      </c>
      <c r="C25" s="4" t="s">
        <v>56</v>
      </c>
      <c r="D25" s="4" t="s">
        <v>88</v>
      </c>
      <c r="E25" s="4">
        <v>43462162</v>
      </c>
      <c r="F25" s="4">
        <v>1008575</v>
      </c>
      <c r="G25" s="4" t="s">
        <v>53</v>
      </c>
      <c r="H25" s="5" t="s">
        <v>69</v>
      </c>
      <c r="I25" s="7">
        <v>300000</v>
      </c>
      <c r="J25" s="19" t="s">
        <v>170</v>
      </c>
      <c r="K25" s="16">
        <v>1000000</v>
      </c>
      <c r="L25" s="15">
        <f>1000000*30/100</f>
        <v>300000</v>
      </c>
    </row>
    <row r="26" spans="1:12" ht="12.75">
      <c r="A26" s="3">
        <v>52</v>
      </c>
      <c r="B26" s="2" t="s">
        <v>13</v>
      </c>
      <c r="C26" s="4" t="s">
        <v>56</v>
      </c>
      <c r="D26" s="4" t="s">
        <v>88</v>
      </c>
      <c r="E26" s="4">
        <v>43462162</v>
      </c>
      <c r="F26" s="4">
        <v>7857005</v>
      </c>
      <c r="G26" s="4" t="s">
        <v>55</v>
      </c>
      <c r="H26" s="5" t="s">
        <v>31</v>
      </c>
      <c r="I26" s="7">
        <v>360000</v>
      </c>
      <c r="J26" s="19" t="s">
        <v>170</v>
      </c>
      <c r="K26" s="16">
        <v>1200000</v>
      </c>
      <c r="L26" s="15">
        <f>1200000*30/100</f>
        <v>360000</v>
      </c>
    </row>
    <row r="27" spans="1:12" ht="22.5">
      <c r="A27" s="3">
        <v>52</v>
      </c>
      <c r="B27" s="2" t="s">
        <v>13</v>
      </c>
      <c r="C27" s="4" t="s">
        <v>56</v>
      </c>
      <c r="D27" s="4" t="s">
        <v>96</v>
      </c>
      <c r="E27" s="4">
        <v>46522182</v>
      </c>
      <c r="F27" s="4">
        <v>9264829</v>
      </c>
      <c r="G27" s="4" t="s">
        <v>107</v>
      </c>
      <c r="H27" s="6" t="s">
        <v>140</v>
      </c>
      <c r="I27" s="7">
        <v>750000</v>
      </c>
      <c r="J27" s="19" t="s">
        <v>170</v>
      </c>
      <c r="K27" s="16">
        <v>2500000</v>
      </c>
      <c r="L27" s="15">
        <f>2500000*30/100</f>
        <v>750000</v>
      </c>
    </row>
    <row r="28" spans="1:12" ht="22.5">
      <c r="A28" s="3">
        <v>52</v>
      </c>
      <c r="B28" s="2" t="s">
        <v>13</v>
      </c>
      <c r="C28" s="4" t="s">
        <v>56</v>
      </c>
      <c r="D28" s="4" t="s">
        <v>95</v>
      </c>
      <c r="E28" s="4">
        <v>46522182</v>
      </c>
      <c r="F28" s="4">
        <v>9223411</v>
      </c>
      <c r="G28" s="4" t="s">
        <v>58</v>
      </c>
      <c r="H28" s="6" t="s">
        <v>139</v>
      </c>
      <c r="I28" s="7">
        <v>300000</v>
      </c>
      <c r="J28" s="19" t="s">
        <v>170</v>
      </c>
      <c r="K28" s="16">
        <v>1000000</v>
      </c>
      <c r="L28" s="15">
        <f>1000000*30/100</f>
        <v>300000</v>
      </c>
    </row>
    <row r="29" spans="1:12" ht="12.75">
      <c r="A29" s="3">
        <v>52</v>
      </c>
      <c r="B29" s="2" t="s">
        <v>13</v>
      </c>
      <c r="C29" s="4" t="s">
        <v>56</v>
      </c>
      <c r="D29" s="4" t="s">
        <v>87</v>
      </c>
      <c r="E29" s="4">
        <v>42197449</v>
      </c>
      <c r="F29" s="4">
        <v>5646573</v>
      </c>
      <c r="G29" s="4" t="s">
        <v>110</v>
      </c>
      <c r="H29" s="5" t="s">
        <v>129</v>
      </c>
      <c r="I29" s="7">
        <v>90000</v>
      </c>
      <c r="J29" s="19" t="s">
        <v>170</v>
      </c>
      <c r="K29" s="16">
        <v>300000</v>
      </c>
      <c r="L29" s="15">
        <f>300000*30/100</f>
        <v>90000</v>
      </c>
    </row>
    <row r="30" spans="1:12" ht="12.75">
      <c r="A30" s="3">
        <v>52</v>
      </c>
      <c r="B30" s="2" t="s">
        <v>13</v>
      </c>
      <c r="C30" s="4" t="s">
        <v>54</v>
      </c>
      <c r="D30" s="4" t="s">
        <v>64</v>
      </c>
      <c r="E30" s="4">
        <v>62726714</v>
      </c>
      <c r="F30" s="4">
        <v>9866065</v>
      </c>
      <c r="G30" s="4" t="s">
        <v>108</v>
      </c>
      <c r="H30" s="5" t="s">
        <v>154</v>
      </c>
      <c r="I30" s="7">
        <v>120000</v>
      </c>
      <c r="J30" s="19" t="s">
        <v>170</v>
      </c>
      <c r="K30" s="16">
        <v>400000</v>
      </c>
      <c r="L30" s="15">
        <f>400000*30/100</f>
        <v>120000</v>
      </c>
    </row>
    <row r="31" spans="1:12" ht="12.75">
      <c r="A31" s="3">
        <v>52</v>
      </c>
      <c r="B31" s="2" t="s">
        <v>13</v>
      </c>
      <c r="C31" s="4" t="s">
        <v>6</v>
      </c>
      <c r="D31" s="4" t="s">
        <v>65</v>
      </c>
      <c r="E31" s="4">
        <v>64789705</v>
      </c>
      <c r="F31" s="4">
        <v>6240844</v>
      </c>
      <c r="G31" s="4" t="s">
        <v>59</v>
      </c>
      <c r="H31" s="5" t="s">
        <v>168</v>
      </c>
      <c r="I31" s="7">
        <v>18000</v>
      </c>
      <c r="J31" s="19" t="s">
        <v>170</v>
      </c>
      <c r="K31" s="16">
        <v>60000</v>
      </c>
      <c r="L31" s="15">
        <f>60000*30/100</f>
        <v>18000</v>
      </c>
    </row>
    <row r="32" spans="1:12" ht="12.75">
      <c r="A32" s="3">
        <v>52</v>
      </c>
      <c r="B32" s="2" t="s">
        <v>13</v>
      </c>
      <c r="C32" s="4" t="s">
        <v>6</v>
      </c>
      <c r="D32" s="4" t="s">
        <v>65</v>
      </c>
      <c r="E32" s="4">
        <v>64789705</v>
      </c>
      <c r="F32" s="4">
        <v>4485852</v>
      </c>
      <c r="G32" s="4" t="s">
        <v>111</v>
      </c>
      <c r="H32" s="5" t="s">
        <v>169</v>
      </c>
      <c r="I32" s="7">
        <v>90000</v>
      </c>
      <c r="J32" s="19" t="s">
        <v>170</v>
      </c>
      <c r="K32" s="16">
        <v>300000</v>
      </c>
      <c r="L32" s="15">
        <f>300000*30/100</f>
        <v>90000</v>
      </c>
    </row>
    <row r="33" spans="1:12" ht="12.75">
      <c r="A33" s="3">
        <v>52</v>
      </c>
      <c r="B33" s="2" t="s">
        <v>13</v>
      </c>
      <c r="C33" s="4" t="s">
        <v>6</v>
      </c>
      <c r="D33" s="4" t="s">
        <v>17</v>
      </c>
      <c r="E33" s="4">
        <v>25999150</v>
      </c>
      <c r="F33" s="4">
        <v>4547815</v>
      </c>
      <c r="G33" s="4" t="s">
        <v>61</v>
      </c>
      <c r="H33" s="5" t="s">
        <v>18</v>
      </c>
      <c r="I33" s="7">
        <v>75000</v>
      </c>
      <c r="J33" s="19" t="s">
        <v>170</v>
      </c>
      <c r="K33" s="16">
        <v>250000</v>
      </c>
      <c r="L33" s="15">
        <f>250000*30/100</f>
        <v>75000</v>
      </c>
    </row>
    <row r="34" spans="1:12" ht="12.75">
      <c r="A34" s="3">
        <v>52</v>
      </c>
      <c r="B34" s="2" t="s">
        <v>13</v>
      </c>
      <c r="C34" s="4" t="s">
        <v>6</v>
      </c>
      <c r="D34" s="4" t="s">
        <v>17</v>
      </c>
      <c r="E34" s="4">
        <v>25999150</v>
      </c>
      <c r="F34" s="4">
        <v>6989404</v>
      </c>
      <c r="G34" s="4" t="s">
        <v>108</v>
      </c>
      <c r="H34" s="5" t="s">
        <v>19</v>
      </c>
      <c r="I34" s="7">
        <v>108000</v>
      </c>
      <c r="J34" s="19" t="s">
        <v>170</v>
      </c>
      <c r="K34" s="16">
        <v>360000</v>
      </c>
      <c r="L34" s="15">
        <f>360000*30/100</f>
        <v>108000</v>
      </c>
    </row>
    <row r="35" spans="1:12" ht="12.75">
      <c r="A35" s="3">
        <v>52</v>
      </c>
      <c r="B35" s="2" t="s">
        <v>13</v>
      </c>
      <c r="C35" s="4" t="s">
        <v>6</v>
      </c>
      <c r="D35" s="4" t="s">
        <v>17</v>
      </c>
      <c r="E35" s="4">
        <v>25999150</v>
      </c>
      <c r="F35" s="4">
        <v>9199716</v>
      </c>
      <c r="G35" s="4" t="s">
        <v>53</v>
      </c>
      <c r="H35" s="5" t="s">
        <v>18</v>
      </c>
      <c r="I35" s="7">
        <v>150000</v>
      </c>
      <c r="J35" s="19" t="s">
        <v>170</v>
      </c>
      <c r="K35" s="16">
        <v>500000</v>
      </c>
      <c r="L35" s="15">
        <f>500000*30/100</f>
        <v>150000</v>
      </c>
    </row>
    <row r="36" spans="1:12" ht="12.75">
      <c r="A36" s="3">
        <v>52</v>
      </c>
      <c r="B36" s="2" t="s">
        <v>13</v>
      </c>
      <c r="C36" s="4" t="s">
        <v>6</v>
      </c>
      <c r="D36" s="4" t="s">
        <v>17</v>
      </c>
      <c r="E36" s="4">
        <v>25999150</v>
      </c>
      <c r="F36" s="4">
        <v>6749255</v>
      </c>
      <c r="G36" s="4" t="s">
        <v>58</v>
      </c>
      <c r="H36" s="5" t="s">
        <v>18</v>
      </c>
      <c r="I36" s="7">
        <v>210000</v>
      </c>
      <c r="J36" s="19" t="s">
        <v>170</v>
      </c>
      <c r="K36" s="16">
        <v>700000</v>
      </c>
      <c r="L36" s="15">
        <f>700000*30/100</f>
        <v>210000</v>
      </c>
    </row>
    <row r="37" spans="1:12" ht="12.75">
      <c r="A37" s="3">
        <v>52</v>
      </c>
      <c r="B37" s="2" t="s">
        <v>13</v>
      </c>
      <c r="C37" s="4" t="s">
        <v>56</v>
      </c>
      <c r="D37" s="4" t="s">
        <v>90</v>
      </c>
      <c r="E37" s="4">
        <v>43464637</v>
      </c>
      <c r="F37" s="4">
        <v>7634996</v>
      </c>
      <c r="G37" s="4" t="s">
        <v>110</v>
      </c>
      <c r="H37" s="5" t="s">
        <v>130</v>
      </c>
      <c r="I37" s="7">
        <v>21000</v>
      </c>
      <c r="J37" s="19" t="s">
        <v>170</v>
      </c>
      <c r="K37" s="16">
        <v>70000</v>
      </c>
      <c r="L37" s="15">
        <f>70000*30/100</f>
        <v>21000</v>
      </c>
    </row>
    <row r="38" spans="1:12" ht="12.75">
      <c r="A38" s="3">
        <v>52</v>
      </c>
      <c r="B38" s="2" t="s">
        <v>13</v>
      </c>
      <c r="C38" s="4" t="s">
        <v>56</v>
      </c>
      <c r="D38" s="4" t="s">
        <v>90</v>
      </c>
      <c r="E38" s="4">
        <v>43464637</v>
      </c>
      <c r="F38" s="4">
        <v>9503685</v>
      </c>
      <c r="G38" s="4" t="s">
        <v>110</v>
      </c>
      <c r="H38" s="5" t="s">
        <v>34</v>
      </c>
      <c r="I38" s="7">
        <v>21000</v>
      </c>
      <c r="J38" s="19" t="s">
        <v>170</v>
      </c>
      <c r="K38" s="16">
        <v>70000</v>
      </c>
      <c r="L38" s="15">
        <f>70000*30/100</f>
        <v>21000</v>
      </c>
    </row>
    <row r="39" spans="1:12" ht="12.75">
      <c r="A39" s="3">
        <v>52</v>
      </c>
      <c r="B39" s="2" t="s">
        <v>13</v>
      </c>
      <c r="C39" s="4" t="s">
        <v>56</v>
      </c>
      <c r="D39" s="4" t="s">
        <v>90</v>
      </c>
      <c r="E39" s="4">
        <v>43464637</v>
      </c>
      <c r="F39" s="4">
        <v>8102124</v>
      </c>
      <c r="G39" s="4" t="s">
        <v>108</v>
      </c>
      <c r="H39" s="5" t="s">
        <v>35</v>
      </c>
      <c r="I39" s="7">
        <v>60000</v>
      </c>
      <c r="J39" s="19" t="s">
        <v>170</v>
      </c>
      <c r="K39" s="16">
        <v>200000</v>
      </c>
      <c r="L39" s="15">
        <f>200000*30/100</f>
        <v>60000</v>
      </c>
    </row>
    <row r="40" spans="1:12" ht="12.75">
      <c r="A40" s="3">
        <v>52</v>
      </c>
      <c r="B40" s="2" t="s">
        <v>13</v>
      </c>
      <c r="C40" s="4" t="s">
        <v>56</v>
      </c>
      <c r="D40" s="4" t="s">
        <v>90</v>
      </c>
      <c r="E40" s="4">
        <v>43464637</v>
      </c>
      <c r="F40" s="4">
        <v>8289298</v>
      </c>
      <c r="G40" s="4" t="s">
        <v>110</v>
      </c>
      <c r="H40" s="5" t="s">
        <v>131</v>
      </c>
      <c r="I40" s="7">
        <v>63000</v>
      </c>
      <c r="J40" s="19" t="s">
        <v>170</v>
      </c>
      <c r="K40" s="16">
        <v>210000</v>
      </c>
      <c r="L40" s="15">
        <f>210000*30/100</f>
        <v>63000</v>
      </c>
    </row>
    <row r="41" spans="1:12" ht="12.75">
      <c r="A41" s="3">
        <v>52</v>
      </c>
      <c r="B41" s="2" t="s">
        <v>13</v>
      </c>
      <c r="C41" s="4" t="s">
        <v>56</v>
      </c>
      <c r="D41" s="4" t="s">
        <v>90</v>
      </c>
      <c r="E41" s="4">
        <v>43464637</v>
      </c>
      <c r="F41" s="4">
        <v>2392006</v>
      </c>
      <c r="G41" s="4" t="s">
        <v>59</v>
      </c>
      <c r="H41" s="5" t="s">
        <v>113</v>
      </c>
      <c r="I41" s="7">
        <v>210000</v>
      </c>
      <c r="J41" s="19" t="s">
        <v>170</v>
      </c>
      <c r="K41" s="16">
        <v>700000</v>
      </c>
      <c r="L41" s="15">
        <f>700000*30/100</f>
        <v>210000</v>
      </c>
    </row>
    <row r="42" spans="1:12" ht="12.75">
      <c r="A42" s="3">
        <v>52</v>
      </c>
      <c r="B42" s="2" t="s">
        <v>13</v>
      </c>
      <c r="C42" s="4" t="s">
        <v>56</v>
      </c>
      <c r="D42" s="4" t="s">
        <v>29</v>
      </c>
      <c r="E42" s="4">
        <v>42887968</v>
      </c>
      <c r="F42" s="4">
        <v>2499134</v>
      </c>
      <c r="G42" s="4" t="s">
        <v>11</v>
      </c>
      <c r="H42" s="5" t="s">
        <v>30</v>
      </c>
      <c r="I42" s="7">
        <v>300000</v>
      </c>
      <c r="J42" s="19" t="s">
        <v>170</v>
      </c>
      <c r="K42" s="16">
        <v>1000000</v>
      </c>
      <c r="L42" s="15">
        <f>1000000*30/100</f>
        <v>300000</v>
      </c>
    </row>
    <row r="43" spans="1:12" ht="12.75">
      <c r="A43" s="3">
        <v>52</v>
      </c>
      <c r="B43" s="2" t="s">
        <v>13</v>
      </c>
      <c r="C43" s="4" t="s">
        <v>56</v>
      </c>
      <c r="D43" s="4" t="s">
        <v>29</v>
      </c>
      <c r="E43" s="4">
        <v>42887968</v>
      </c>
      <c r="F43" s="4">
        <v>1961902</v>
      </c>
      <c r="G43" s="4" t="s">
        <v>57</v>
      </c>
      <c r="H43" s="5" t="s">
        <v>30</v>
      </c>
      <c r="I43" s="7">
        <v>420000</v>
      </c>
      <c r="J43" s="19" t="s">
        <v>170</v>
      </c>
      <c r="K43" s="16">
        <v>1400000</v>
      </c>
      <c r="L43" s="15">
        <f>1400000*30/100</f>
        <v>420000</v>
      </c>
    </row>
    <row r="44" spans="1:12" ht="12.75">
      <c r="A44" s="3">
        <v>52</v>
      </c>
      <c r="B44" s="2" t="s">
        <v>13</v>
      </c>
      <c r="C44" s="4" t="s">
        <v>56</v>
      </c>
      <c r="D44" s="4" t="s">
        <v>92</v>
      </c>
      <c r="E44" s="4">
        <v>45980144</v>
      </c>
      <c r="F44" s="4">
        <v>6311728</v>
      </c>
      <c r="G44" s="4" t="s">
        <v>53</v>
      </c>
      <c r="H44" s="5" t="s">
        <v>2</v>
      </c>
      <c r="I44" s="7">
        <v>249000</v>
      </c>
      <c r="J44" s="19" t="s">
        <v>170</v>
      </c>
      <c r="K44" s="16">
        <v>830000</v>
      </c>
      <c r="L44" s="15">
        <f>830000*30/100</f>
        <v>249000</v>
      </c>
    </row>
    <row r="45" spans="1:12" ht="12.75">
      <c r="A45" s="3">
        <v>52</v>
      </c>
      <c r="B45" s="2" t="s">
        <v>13</v>
      </c>
      <c r="C45" s="4" t="s">
        <v>54</v>
      </c>
      <c r="D45" s="4" t="s">
        <v>63</v>
      </c>
      <c r="E45" s="4">
        <v>62695487</v>
      </c>
      <c r="F45" s="4">
        <v>1201932</v>
      </c>
      <c r="G45" s="4" t="s">
        <v>110</v>
      </c>
      <c r="H45" s="5" t="s">
        <v>152</v>
      </c>
      <c r="I45" s="7">
        <v>135000</v>
      </c>
      <c r="J45" s="19" t="s">
        <v>170</v>
      </c>
      <c r="K45" s="16">
        <v>450000</v>
      </c>
      <c r="L45" s="15">
        <f>450000*30/100</f>
        <v>135000</v>
      </c>
    </row>
    <row r="46" spans="1:12" ht="12.75">
      <c r="A46" s="3">
        <v>52</v>
      </c>
      <c r="B46" s="2" t="s">
        <v>13</v>
      </c>
      <c r="C46" s="4" t="s">
        <v>54</v>
      </c>
      <c r="D46" s="4" t="s">
        <v>63</v>
      </c>
      <c r="E46" s="4">
        <v>62695487</v>
      </c>
      <c r="F46" s="4">
        <v>2073130</v>
      </c>
      <c r="G46" s="4" t="s">
        <v>110</v>
      </c>
      <c r="H46" s="5" t="s">
        <v>153</v>
      </c>
      <c r="I46" s="7">
        <v>144000</v>
      </c>
      <c r="J46" s="19" t="s">
        <v>170</v>
      </c>
      <c r="K46" s="16">
        <v>480000</v>
      </c>
      <c r="L46" s="15">
        <f>480000*30/100</f>
        <v>144000</v>
      </c>
    </row>
    <row r="47" spans="1:12" ht="12.75">
      <c r="A47" s="3">
        <v>52</v>
      </c>
      <c r="B47" s="2" t="s">
        <v>13</v>
      </c>
      <c r="C47" s="4" t="s">
        <v>1</v>
      </c>
      <c r="D47" s="4" t="s">
        <v>101</v>
      </c>
      <c r="E47" s="4">
        <v>63213206</v>
      </c>
      <c r="F47" s="4">
        <v>2540162</v>
      </c>
      <c r="G47" s="4" t="s">
        <v>53</v>
      </c>
      <c r="H47" s="5" t="s">
        <v>155</v>
      </c>
      <c r="I47" s="7">
        <v>90000</v>
      </c>
      <c r="J47" s="19" t="s">
        <v>170</v>
      </c>
      <c r="K47" s="16">
        <v>300000</v>
      </c>
      <c r="L47" s="15">
        <f>300000*30/100</f>
        <v>90000</v>
      </c>
    </row>
    <row r="48" spans="1:12" ht="22.5">
      <c r="A48" s="3">
        <v>52</v>
      </c>
      <c r="B48" s="2" t="s">
        <v>13</v>
      </c>
      <c r="C48" s="4" t="s">
        <v>54</v>
      </c>
      <c r="D48" s="4" t="s">
        <v>97</v>
      </c>
      <c r="E48" s="4">
        <v>46524339</v>
      </c>
      <c r="F48" s="4">
        <v>6684022</v>
      </c>
      <c r="G48" s="4" t="s">
        <v>57</v>
      </c>
      <c r="H48" s="6" t="s">
        <v>174</v>
      </c>
      <c r="I48" s="7">
        <v>450000</v>
      </c>
      <c r="J48" s="19" t="s">
        <v>170</v>
      </c>
      <c r="K48" s="16">
        <v>1500000</v>
      </c>
      <c r="L48" s="15">
        <f>1500000*30/100</f>
        <v>450000</v>
      </c>
    </row>
    <row r="49" spans="1:12" ht="12.75">
      <c r="A49" s="3">
        <v>52</v>
      </c>
      <c r="B49" s="2" t="s">
        <v>13</v>
      </c>
      <c r="C49" s="4" t="s">
        <v>6</v>
      </c>
      <c r="D49" s="4" t="s">
        <v>14</v>
      </c>
      <c r="E49" s="4">
        <v>25916360</v>
      </c>
      <c r="F49" s="4">
        <v>8984742</v>
      </c>
      <c r="G49" s="4" t="s">
        <v>110</v>
      </c>
      <c r="H49" s="5" t="s">
        <v>114</v>
      </c>
      <c r="I49" s="7">
        <v>75000</v>
      </c>
      <c r="J49" s="19" t="s">
        <v>170</v>
      </c>
      <c r="K49" s="16">
        <v>250000</v>
      </c>
      <c r="L49" s="15">
        <f>250000*30/100</f>
        <v>75000</v>
      </c>
    </row>
    <row r="50" spans="1:12" ht="12.75">
      <c r="A50" s="3">
        <v>52</v>
      </c>
      <c r="B50" s="2" t="s">
        <v>13</v>
      </c>
      <c r="C50" s="4" t="s">
        <v>6</v>
      </c>
      <c r="D50" s="4" t="s">
        <v>14</v>
      </c>
      <c r="E50" s="4">
        <v>25916360</v>
      </c>
      <c r="F50" s="4">
        <v>3040542</v>
      </c>
      <c r="G50" s="4" t="s">
        <v>110</v>
      </c>
      <c r="H50" s="5" t="s">
        <v>115</v>
      </c>
      <c r="I50" s="7">
        <v>94500</v>
      </c>
      <c r="J50" s="19" t="s">
        <v>170</v>
      </c>
      <c r="K50" s="16">
        <v>315000</v>
      </c>
      <c r="L50" s="15">
        <f>315000*30/100</f>
        <v>94500</v>
      </c>
    </row>
    <row r="51" spans="1:12" ht="12.75">
      <c r="A51" s="3">
        <v>52</v>
      </c>
      <c r="B51" s="2" t="s">
        <v>13</v>
      </c>
      <c r="C51" s="4" t="s">
        <v>6</v>
      </c>
      <c r="D51" s="4" t="s">
        <v>14</v>
      </c>
      <c r="E51" s="4">
        <v>25916360</v>
      </c>
      <c r="F51" s="4">
        <v>8849001</v>
      </c>
      <c r="G51" s="4" t="s">
        <v>110</v>
      </c>
      <c r="H51" s="5" t="s">
        <v>116</v>
      </c>
      <c r="I51" s="7">
        <v>204000</v>
      </c>
      <c r="J51" s="19" t="s">
        <v>170</v>
      </c>
      <c r="K51" s="16">
        <v>680000</v>
      </c>
      <c r="L51" s="15">
        <f>680000*30/100</f>
        <v>204000</v>
      </c>
    </row>
    <row r="52" spans="1:12" ht="12.75">
      <c r="A52" s="3">
        <v>52</v>
      </c>
      <c r="B52" s="2" t="s">
        <v>13</v>
      </c>
      <c r="C52" s="4" t="s">
        <v>54</v>
      </c>
      <c r="D52" s="4" t="s">
        <v>104</v>
      </c>
      <c r="E52" s="4">
        <v>68246901</v>
      </c>
      <c r="F52" s="4">
        <v>2039109</v>
      </c>
      <c r="G52" s="4" t="s">
        <v>59</v>
      </c>
      <c r="H52" s="5" t="s">
        <v>157</v>
      </c>
      <c r="I52" s="7">
        <v>450000</v>
      </c>
      <c r="J52" s="19" t="s">
        <v>170</v>
      </c>
      <c r="K52" s="16">
        <v>1500000</v>
      </c>
      <c r="L52" s="15">
        <f>1500000*30/100</f>
        <v>450000</v>
      </c>
    </row>
    <row r="53" spans="1:12" ht="12.75">
      <c r="A53" s="3">
        <v>52</v>
      </c>
      <c r="B53" s="2" t="s">
        <v>13</v>
      </c>
      <c r="C53" s="4" t="s">
        <v>54</v>
      </c>
      <c r="D53" s="4" t="s">
        <v>43</v>
      </c>
      <c r="E53" s="4">
        <v>48653292</v>
      </c>
      <c r="F53" s="4">
        <v>1622964</v>
      </c>
      <c r="G53" s="4" t="s">
        <v>58</v>
      </c>
      <c r="H53" s="5" t="s">
        <v>144</v>
      </c>
      <c r="I53" s="7">
        <v>282000</v>
      </c>
      <c r="J53" s="19" t="s">
        <v>170</v>
      </c>
      <c r="K53" s="16">
        <v>940000</v>
      </c>
      <c r="L53" s="15">
        <f>940000*30/100</f>
        <v>282000</v>
      </c>
    </row>
    <row r="54" spans="1:12" ht="12.75">
      <c r="A54" s="3">
        <v>52</v>
      </c>
      <c r="B54" s="2" t="s">
        <v>13</v>
      </c>
      <c r="C54" s="4" t="s">
        <v>54</v>
      </c>
      <c r="D54" s="4" t="s">
        <v>43</v>
      </c>
      <c r="E54" s="4">
        <v>48653292</v>
      </c>
      <c r="F54" s="4">
        <v>8979890</v>
      </c>
      <c r="G54" s="4" t="s">
        <v>57</v>
      </c>
      <c r="H54" s="5" t="s">
        <v>145</v>
      </c>
      <c r="I54" s="7">
        <v>390000</v>
      </c>
      <c r="J54" s="19" t="s">
        <v>170</v>
      </c>
      <c r="K54" s="16">
        <v>1300000</v>
      </c>
      <c r="L54" s="15">
        <f>1300000*30/100</f>
        <v>390000</v>
      </c>
    </row>
    <row r="55" spans="1:12" ht="12.75">
      <c r="A55" s="3">
        <v>52</v>
      </c>
      <c r="B55" s="2" t="s">
        <v>13</v>
      </c>
      <c r="C55" s="4" t="s">
        <v>54</v>
      </c>
      <c r="D55" s="4" t="s">
        <v>103</v>
      </c>
      <c r="E55" s="4">
        <v>68208944</v>
      </c>
      <c r="F55" s="4">
        <v>6887542</v>
      </c>
      <c r="G55" s="4" t="s">
        <v>108</v>
      </c>
      <c r="H55" s="5" t="s">
        <v>74</v>
      </c>
      <c r="I55" s="7">
        <v>60000</v>
      </c>
      <c r="J55" s="19" t="s">
        <v>170</v>
      </c>
      <c r="K55" s="16">
        <v>200000</v>
      </c>
      <c r="L55" s="15">
        <f>200000*30/100</f>
        <v>60000</v>
      </c>
    </row>
    <row r="56" spans="1:12" ht="12.75">
      <c r="A56" s="3">
        <v>52</v>
      </c>
      <c r="B56" s="2" t="s">
        <v>13</v>
      </c>
      <c r="C56" s="4" t="s">
        <v>54</v>
      </c>
      <c r="D56" s="4" t="s">
        <v>72</v>
      </c>
      <c r="E56" s="4">
        <v>67440185</v>
      </c>
      <c r="F56" s="4">
        <v>8411392</v>
      </c>
      <c r="G56" s="4" t="s">
        <v>108</v>
      </c>
      <c r="H56" s="5" t="s">
        <v>73</v>
      </c>
      <c r="I56" s="7">
        <v>120000</v>
      </c>
      <c r="J56" s="19" t="s">
        <v>170</v>
      </c>
      <c r="K56" s="16">
        <v>400000</v>
      </c>
      <c r="L56" s="15">
        <f>400000*30/100</f>
        <v>120000</v>
      </c>
    </row>
    <row r="57" spans="1:12" ht="12.75">
      <c r="A57" s="3">
        <v>52</v>
      </c>
      <c r="B57" s="2" t="s">
        <v>13</v>
      </c>
      <c r="C57" s="4" t="s">
        <v>54</v>
      </c>
      <c r="D57" s="4" t="s">
        <v>22</v>
      </c>
      <c r="E57" s="4">
        <v>26641704</v>
      </c>
      <c r="F57" s="4">
        <v>9373402</v>
      </c>
      <c r="G57" s="4" t="s">
        <v>108</v>
      </c>
      <c r="H57" s="5" t="s">
        <v>23</v>
      </c>
      <c r="I57" s="7">
        <v>51000</v>
      </c>
      <c r="J57" s="19" t="s">
        <v>170</v>
      </c>
      <c r="K57" s="16">
        <v>170000</v>
      </c>
      <c r="L57" s="15">
        <f>170000*30/100</f>
        <v>51000</v>
      </c>
    </row>
    <row r="58" spans="1:12" ht="12.75">
      <c r="A58" s="3">
        <v>52</v>
      </c>
      <c r="B58" s="2" t="s">
        <v>13</v>
      </c>
      <c r="C58" s="4" t="s">
        <v>54</v>
      </c>
      <c r="D58" s="4" t="s">
        <v>28</v>
      </c>
      <c r="E58" s="4">
        <v>26676281</v>
      </c>
      <c r="F58" s="4">
        <v>5240232</v>
      </c>
      <c r="G58" s="4" t="s">
        <v>53</v>
      </c>
      <c r="H58" s="5" t="s">
        <v>126</v>
      </c>
      <c r="I58" s="7">
        <v>15000</v>
      </c>
      <c r="J58" s="19" t="s">
        <v>170</v>
      </c>
      <c r="K58" s="16">
        <v>50000</v>
      </c>
      <c r="L58" s="15">
        <f>50000*30/100</f>
        <v>15000</v>
      </c>
    </row>
    <row r="59" spans="1:12" ht="12.75">
      <c r="A59" s="3">
        <v>52</v>
      </c>
      <c r="B59" s="2" t="s">
        <v>13</v>
      </c>
      <c r="C59" s="4" t="s">
        <v>54</v>
      </c>
      <c r="D59" s="4" t="s">
        <v>28</v>
      </c>
      <c r="E59" s="4">
        <v>26676281</v>
      </c>
      <c r="F59" s="4">
        <v>6676319</v>
      </c>
      <c r="G59" s="4" t="s">
        <v>59</v>
      </c>
      <c r="H59" s="5" t="s">
        <v>127</v>
      </c>
      <c r="I59" s="7">
        <v>60000</v>
      </c>
      <c r="J59" s="19" t="s">
        <v>170</v>
      </c>
      <c r="K59" s="16">
        <v>200000</v>
      </c>
      <c r="L59" s="15">
        <f>200000*30/100</f>
        <v>60000</v>
      </c>
    </row>
    <row r="60" spans="1:12" ht="12.75">
      <c r="A60" s="3">
        <v>52</v>
      </c>
      <c r="B60" s="2" t="s">
        <v>13</v>
      </c>
      <c r="C60" s="4" t="s">
        <v>54</v>
      </c>
      <c r="D60" s="4" t="s">
        <v>24</v>
      </c>
      <c r="E60" s="4">
        <v>26643715</v>
      </c>
      <c r="F60" s="4">
        <v>9097155</v>
      </c>
      <c r="G60" s="4" t="s">
        <v>53</v>
      </c>
      <c r="H60" s="5" t="s">
        <v>25</v>
      </c>
      <c r="I60" s="7">
        <v>270000</v>
      </c>
      <c r="J60" s="19" t="s">
        <v>170</v>
      </c>
      <c r="K60" s="16">
        <v>900000</v>
      </c>
      <c r="L60" s="15">
        <f>900000*30/100</f>
        <v>270000</v>
      </c>
    </row>
    <row r="61" spans="1:12" ht="12.75">
      <c r="A61" s="3">
        <v>52</v>
      </c>
      <c r="B61" s="2" t="s">
        <v>13</v>
      </c>
      <c r="C61" s="4" t="s">
        <v>54</v>
      </c>
      <c r="D61" s="4" t="s">
        <v>106</v>
      </c>
      <c r="E61" s="4">
        <v>75060183</v>
      </c>
      <c r="F61" s="4">
        <v>8400970</v>
      </c>
      <c r="G61" s="4" t="s">
        <v>7</v>
      </c>
      <c r="H61" s="5" t="s">
        <v>160</v>
      </c>
      <c r="I61" s="7">
        <v>90000</v>
      </c>
      <c r="J61" s="19" t="s">
        <v>170</v>
      </c>
      <c r="K61" s="16">
        <v>300000</v>
      </c>
      <c r="L61" s="15">
        <f>300000*30/100</f>
        <v>90000</v>
      </c>
    </row>
    <row r="62" spans="1:12" ht="12.75">
      <c r="A62" s="3">
        <v>52</v>
      </c>
      <c r="B62" s="2" t="s">
        <v>13</v>
      </c>
      <c r="C62" s="4" t="s">
        <v>54</v>
      </c>
      <c r="D62" s="4" t="s">
        <v>106</v>
      </c>
      <c r="E62" s="4">
        <v>75060183</v>
      </c>
      <c r="F62" s="4">
        <v>8094209</v>
      </c>
      <c r="G62" s="4" t="s">
        <v>59</v>
      </c>
      <c r="H62" s="5" t="s">
        <v>113</v>
      </c>
      <c r="I62" s="7">
        <v>135000</v>
      </c>
      <c r="J62" s="19" t="s">
        <v>170</v>
      </c>
      <c r="K62" s="16">
        <v>450000</v>
      </c>
      <c r="L62" s="15">
        <f>450000*30/100</f>
        <v>135000</v>
      </c>
    </row>
    <row r="63" spans="1:12" ht="12.75">
      <c r="A63" s="3">
        <v>52</v>
      </c>
      <c r="B63" s="2" t="s">
        <v>13</v>
      </c>
      <c r="C63" s="4" t="s">
        <v>56</v>
      </c>
      <c r="D63" s="4" t="s">
        <v>42</v>
      </c>
      <c r="E63" s="4">
        <v>48623814</v>
      </c>
      <c r="F63" s="4">
        <v>5947102</v>
      </c>
      <c r="G63" s="4" t="s">
        <v>45</v>
      </c>
      <c r="H63" s="5" t="s">
        <v>142</v>
      </c>
      <c r="I63" s="7">
        <v>21000</v>
      </c>
      <c r="J63" s="19" t="s">
        <v>170</v>
      </c>
      <c r="K63" s="16">
        <v>70000</v>
      </c>
      <c r="L63" s="15">
        <f>70000*30/100</f>
        <v>21000</v>
      </c>
    </row>
    <row r="64" spans="1:12" ht="12.75">
      <c r="A64" s="3">
        <v>52</v>
      </c>
      <c r="B64" s="2" t="s">
        <v>13</v>
      </c>
      <c r="C64" s="4" t="s">
        <v>56</v>
      </c>
      <c r="D64" s="4" t="s">
        <v>42</v>
      </c>
      <c r="E64" s="4">
        <v>48623814</v>
      </c>
      <c r="F64" s="4">
        <v>6627771</v>
      </c>
      <c r="G64" s="4" t="s">
        <v>7</v>
      </c>
      <c r="H64" s="5" t="s">
        <v>12</v>
      </c>
      <c r="I64" s="7">
        <v>60000</v>
      </c>
      <c r="J64" s="19" t="s">
        <v>170</v>
      </c>
      <c r="K64" s="16">
        <v>200000</v>
      </c>
      <c r="L64" s="15">
        <f>200000*30/100</f>
        <v>60000</v>
      </c>
    </row>
    <row r="65" spans="1:12" ht="12.75">
      <c r="A65" s="3">
        <v>52</v>
      </c>
      <c r="B65" s="2" t="s">
        <v>13</v>
      </c>
      <c r="C65" s="4" t="s">
        <v>56</v>
      </c>
      <c r="D65" s="4" t="s">
        <v>42</v>
      </c>
      <c r="E65" s="4">
        <v>48623814</v>
      </c>
      <c r="F65" s="4">
        <v>2028356</v>
      </c>
      <c r="G65" s="4" t="s">
        <v>53</v>
      </c>
      <c r="H65" s="5" t="s">
        <v>143</v>
      </c>
      <c r="I65" s="7">
        <v>255000</v>
      </c>
      <c r="J65" s="19" t="s">
        <v>170</v>
      </c>
      <c r="K65" s="16">
        <v>850000</v>
      </c>
      <c r="L65" s="15">
        <f>850000*30/100</f>
        <v>255000</v>
      </c>
    </row>
    <row r="66" spans="1:12" ht="12.75">
      <c r="A66" s="3">
        <v>52</v>
      </c>
      <c r="B66" s="2" t="s">
        <v>13</v>
      </c>
      <c r="C66" s="4" t="s">
        <v>56</v>
      </c>
      <c r="D66" s="4" t="s">
        <v>91</v>
      </c>
      <c r="E66" s="4">
        <v>45979855</v>
      </c>
      <c r="F66" s="4">
        <v>2886510</v>
      </c>
      <c r="G66" s="4" t="s">
        <v>110</v>
      </c>
      <c r="H66" s="5" t="s">
        <v>134</v>
      </c>
      <c r="I66" s="7">
        <v>180000</v>
      </c>
      <c r="J66" s="19" t="s">
        <v>170</v>
      </c>
      <c r="K66" s="16">
        <v>600000</v>
      </c>
      <c r="L66" s="15">
        <f>600000*30/100</f>
        <v>180000</v>
      </c>
    </row>
    <row r="67" spans="1:12" ht="12.75">
      <c r="A67" s="3">
        <v>52</v>
      </c>
      <c r="B67" s="2" t="s">
        <v>13</v>
      </c>
      <c r="C67" s="4" t="s">
        <v>56</v>
      </c>
      <c r="D67" s="4" t="s">
        <v>91</v>
      </c>
      <c r="E67" s="4">
        <v>45979855</v>
      </c>
      <c r="F67" s="4">
        <v>1840658</v>
      </c>
      <c r="G67" s="4" t="s">
        <v>9</v>
      </c>
      <c r="H67" s="5" t="s">
        <v>135</v>
      </c>
      <c r="I67" s="7">
        <v>300000</v>
      </c>
      <c r="J67" s="19" t="s">
        <v>170</v>
      </c>
      <c r="K67" s="16">
        <v>1000000</v>
      </c>
      <c r="L67" s="15">
        <f>1000000*30/100</f>
        <v>300000</v>
      </c>
    </row>
    <row r="68" spans="1:12" ht="12.75">
      <c r="A68" s="3">
        <v>52</v>
      </c>
      <c r="B68" s="2" t="s">
        <v>13</v>
      </c>
      <c r="C68" s="4" t="s">
        <v>56</v>
      </c>
      <c r="D68" s="4" t="s">
        <v>91</v>
      </c>
      <c r="E68" s="4">
        <v>45979855</v>
      </c>
      <c r="F68" s="4">
        <v>1968420</v>
      </c>
      <c r="G68" s="4" t="s">
        <v>60</v>
      </c>
      <c r="H68" s="5" t="s">
        <v>136</v>
      </c>
      <c r="I68" s="7">
        <v>570000</v>
      </c>
      <c r="J68" s="19" t="s">
        <v>170</v>
      </c>
      <c r="K68" s="16">
        <v>1900000</v>
      </c>
      <c r="L68" s="15">
        <f>1900000*30/100</f>
        <v>570000</v>
      </c>
    </row>
    <row r="69" spans="1:12" ht="12.75">
      <c r="A69" s="3">
        <v>52</v>
      </c>
      <c r="B69" s="2" t="s">
        <v>13</v>
      </c>
      <c r="C69" s="4" t="s">
        <v>56</v>
      </c>
      <c r="D69" s="4" t="s">
        <v>91</v>
      </c>
      <c r="E69" s="4">
        <v>45979855</v>
      </c>
      <c r="F69" s="4">
        <v>5376966</v>
      </c>
      <c r="G69" s="4" t="s">
        <v>53</v>
      </c>
      <c r="H69" s="5" t="s">
        <v>137</v>
      </c>
      <c r="I69" s="7">
        <v>600000</v>
      </c>
      <c r="J69" s="19" t="s">
        <v>170</v>
      </c>
      <c r="K69" s="16">
        <v>2000000</v>
      </c>
      <c r="L69" s="15">
        <f>2000000*30/100</f>
        <v>600000</v>
      </c>
    </row>
    <row r="70" spans="1:12" ht="12.75">
      <c r="A70" s="3">
        <v>52</v>
      </c>
      <c r="B70" s="2" t="s">
        <v>13</v>
      </c>
      <c r="C70" s="4" t="s">
        <v>56</v>
      </c>
      <c r="D70" s="4" t="s">
        <v>76</v>
      </c>
      <c r="E70" s="4">
        <v>73633755</v>
      </c>
      <c r="F70" s="4">
        <v>1738957</v>
      </c>
      <c r="G70" s="4" t="s">
        <v>108</v>
      </c>
      <c r="H70" s="5" t="s">
        <v>77</v>
      </c>
      <c r="I70" s="7">
        <v>45000</v>
      </c>
      <c r="J70" s="19" t="s">
        <v>170</v>
      </c>
      <c r="K70" s="16">
        <v>150000</v>
      </c>
      <c r="L70" s="15">
        <f>150000*30/100</f>
        <v>45000</v>
      </c>
    </row>
    <row r="71" spans="1:12" ht="12.75">
      <c r="A71" s="3">
        <v>52</v>
      </c>
      <c r="B71" s="2" t="s">
        <v>13</v>
      </c>
      <c r="C71" s="4" t="s">
        <v>56</v>
      </c>
      <c r="D71" s="4" t="s">
        <v>76</v>
      </c>
      <c r="E71" s="4">
        <v>73633755</v>
      </c>
      <c r="F71" s="4">
        <v>2315315</v>
      </c>
      <c r="G71" s="4" t="s">
        <v>108</v>
      </c>
      <c r="H71" s="5" t="s">
        <v>78</v>
      </c>
      <c r="I71" s="7">
        <v>45000</v>
      </c>
      <c r="J71" s="19" t="s">
        <v>170</v>
      </c>
      <c r="K71" s="16">
        <v>150000</v>
      </c>
      <c r="L71" s="15">
        <f>150000*30/100</f>
        <v>45000</v>
      </c>
    </row>
    <row r="72" spans="1:12" ht="12.75">
      <c r="A72" s="3">
        <v>52</v>
      </c>
      <c r="B72" s="2" t="s">
        <v>13</v>
      </c>
      <c r="C72" s="4" t="s">
        <v>56</v>
      </c>
      <c r="D72" s="4" t="s">
        <v>76</v>
      </c>
      <c r="E72" s="4">
        <v>73633755</v>
      </c>
      <c r="F72" s="4">
        <v>9554713</v>
      </c>
      <c r="G72" s="4" t="s">
        <v>53</v>
      </c>
      <c r="H72" s="5" t="s">
        <v>143</v>
      </c>
      <c r="I72" s="7">
        <v>300000</v>
      </c>
      <c r="J72" s="19" t="s">
        <v>170</v>
      </c>
      <c r="K72" s="16">
        <v>1000000</v>
      </c>
      <c r="L72" s="15">
        <f>1000000*30/100</f>
        <v>300000</v>
      </c>
    </row>
    <row r="73" spans="1:12" ht="12.75">
      <c r="A73" s="3">
        <v>52</v>
      </c>
      <c r="B73" s="2" t="s">
        <v>13</v>
      </c>
      <c r="C73" s="4" t="s">
        <v>56</v>
      </c>
      <c r="D73" s="4" t="s">
        <v>37</v>
      </c>
      <c r="E73" s="4">
        <v>44477309</v>
      </c>
      <c r="F73" s="4">
        <v>1356155</v>
      </c>
      <c r="G73" s="4" t="s">
        <v>53</v>
      </c>
      <c r="H73" s="5" t="s">
        <v>133</v>
      </c>
      <c r="I73" s="7">
        <v>120000</v>
      </c>
      <c r="J73" s="19" t="s">
        <v>170</v>
      </c>
      <c r="K73" s="16">
        <v>400000</v>
      </c>
      <c r="L73" s="15">
        <f>400000*30/100</f>
        <v>120000</v>
      </c>
    </row>
    <row r="74" spans="1:12" ht="22.5">
      <c r="A74" s="3">
        <v>52</v>
      </c>
      <c r="B74" s="2" t="s">
        <v>13</v>
      </c>
      <c r="C74" s="4" t="s">
        <v>56</v>
      </c>
      <c r="D74" s="4" t="s">
        <v>37</v>
      </c>
      <c r="E74" s="4">
        <v>44477309</v>
      </c>
      <c r="F74" s="4">
        <v>5894253</v>
      </c>
      <c r="G74" s="4" t="s">
        <v>55</v>
      </c>
      <c r="H74" s="6" t="s">
        <v>165</v>
      </c>
      <c r="I74" s="7">
        <v>630000</v>
      </c>
      <c r="J74" s="19" t="s">
        <v>170</v>
      </c>
      <c r="K74" s="16">
        <v>2100000</v>
      </c>
      <c r="L74" s="15">
        <f>2100000*30/100</f>
        <v>630000</v>
      </c>
    </row>
    <row r="75" spans="1:12" ht="12.75">
      <c r="A75" s="3">
        <v>52</v>
      </c>
      <c r="B75" s="2" t="s">
        <v>13</v>
      </c>
      <c r="C75" s="4" t="s">
        <v>56</v>
      </c>
      <c r="D75" s="4" t="s">
        <v>36</v>
      </c>
      <c r="E75" s="4">
        <v>43465439</v>
      </c>
      <c r="F75" s="4">
        <v>3110951</v>
      </c>
      <c r="G75" s="4" t="s">
        <v>53</v>
      </c>
      <c r="H75" s="5" t="s">
        <v>132</v>
      </c>
      <c r="I75" s="7">
        <v>150000</v>
      </c>
      <c r="J75" s="19" t="s">
        <v>170</v>
      </c>
      <c r="K75" s="16">
        <v>500000</v>
      </c>
      <c r="L75" s="15">
        <f>500000*30/100</f>
        <v>150000</v>
      </c>
    </row>
    <row r="76" spans="1:12" ht="12.75">
      <c r="A76" s="3">
        <v>52</v>
      </c>
      <c r="B76" s="2" t="s">
        <v>13</v>
      </c>
      <c r="C76" s="4" t="s">
        <v>56</v>
      </c>
      <c r="D76" s="4" t="s">
        <v>36</v>
      </c>
      <c r="E76" s="4">
        <v>43465439</v>
      </c>
      <c r="F76" s="4">
        <v>7459230</v>
      </c>
      <c r="G76" s="4" t="s">
        <v>59</v>
      </c>
      <c r="H76" s="5" t="s">
        <v>113</v>
      </c>
      <c r="I76" s="7">
        <v>285000</v>
      </c>
      <c r="J76" s="19" t="s">
        <v>170</v>
      </c>
      <c r="K76" s="16">
        <v>950000</v>
      </c>
      <c r="L76" s="15">
        <f>950000*30/100</f>
        <v>285000</v>
      </c>
    </row>
    <row r="77" spans="1:12" ht="12.75">
      <c r="A77" s="3">
        <v>52</v>
      </c>
      <c r="B77" s="2" t="s">
        <v>13</v>
      </c>
      <c r="C77" s="4" t="s">
        <v>54</v>
      </c>
      <c r="D77" s="4" t="s">
        <v>66</v>
      </c>
      <c r="E77" s="4">
        <v>64813932</v>
      </c>
      <c r="F77" s="4">
        <v>5872390</v>
      </c>
      <c r="G77" s="4" t="s">
        <v>57</v>
      </c>
      <c r="H77" s="5" t="s">
        <v>67</v>
      </c>
      <c r="I77" s="7">
        <v>525000</v>
      </c>
      <c r="J77" s="19" t="s">
        <v>170</v>
      </c>
      <c r="K77" s="16">
        <v>1750000</v>
      </c>
      <c r="L77" s="15">
        <f>1750000*30/100</f>
        <v>525000</v>
      </c>
    </row>
    <row r="78" spans="1:12" ht="12.75">
      <c r="A78" s="3">
        <v>52</v>
      </c>
      <c r="B78" s="2" t="s">
        <v>13</v>
      </c>
      <c r="C78" s="4" t="s">
        <v>54</v>
      </c>
      <c r="D78" s="4" t="s">
        <v>66</v>
      </c>
      <c r="E78" s="4">
        <v>64813932</v>
      </c>
      <c r="F78" s="4">
        <v>9906262</v>
      </c>
      <c r="G78" s="4" t="s">
        <v>59</v>
      </c>
      <c r="H78" s="5" t="s">
        <v>68</v>
      </c>
      <c r="I78" s="7">
        <v>528000</v>
      </c>
      <c r="J78" s="19" t="s">
        <v>170</v>
      </c>
      <c r="K78" s="16">
        <v>1760000</v>
      </c>
      <c r="L78" s="15">
        <f>1760000*30/100</f>
        <v>528000</v>
      </c>
    </row>
    <row r="79" spans="1:12" ht="12.75">
      <c r="A79" s="3">
        <v>52</v>
      </c>
      <c r="B79" s="2" t="s">
        <v>13</v>
      </c>
      <c r="C79" s="4" t="s">
        <v>54</v>
      </c>
      <c r="D79" s="4" t="s">
        <v>75</v>
      </c>
      <c r="E79" s="4">
        <v>70155577</v>
      </c>
      <c r="F79" s="4">
        <v>7947229</v>
      </c>
      <c r="G79" s="4" t="s">
        <v>108</v>
      </c>
      <c r="H79" s="5" t="s">
        <v>158</v>
      </c>
      <c r="I79" s="7">
        <v>180000</v>
      </c>
      <c r="J79" s="19" t="s">
        <v>170</v>
      </c>
      <c r="K79" s="16">
        <v>600000</v>
      </c>
      <c r="L79" s="15">
        <f>600000*30/100</f>
        <v>180000</v>
      </c>
    </row>
    <row r="80" spans="1:12" ht="12.75" customHeight="1">
      <c r="A80" s="3">
        <v>52</v>
      </c>
      <c r="B80" s="2" t="s">
        <v>13</v>
      </c>
      <c r="C80" s="4" t="s">
        <v>54</v>
      </c>
      <c r="D80" s="4" t="s">
        <v>3</v>
      </c>
      <c r="E80" s="4">
        <v>63829797</v>
      </c>
      <c r="F80" s="4">
        <v>7691010</v>
      </c>
      <c r="G80" s="4" t="s">
        <v>110</v>
      </c>
      <c r="H80" s="6" t="s">
        <v>175</v>
      </c>
      <c r="I80" s="7">
        <v>60000</v>
      </c>
      <c r="J80" s="19" t="s">
        <v>170</v>
      </c>
      <c r="K80" s="16">
        <v>200000</v>
      </c>
      <c r="L80" s="15">
        <f>200000*30/100</f>
        <v>60000</v>
      </c>
    </row>
    <row r="81" spans="1:12" ht="12.75">
      <c r="A81" s="3">
        <v>52</v>
      </c>
      <c r="B81" s="2" t="s">
        <v>13</v>
      </c>
      <c r="C81" s="4" t="s">
        <v>54</v>
      </c>
      <c r="D81" s="4" t="s">
        <v>38</v>
      </c>
      <c r="E81" s="4">
        <v>46456970</v>
      </c>
      <c r="F81" s="4">
        <v>8051895</v>
      </c>
      <c r="G81" s="4" t="s">
        <v>7</v>
      </c>
      <c r="H81" s="5" t="s">
        <v>4</v>
      </c>
      <c r="I81" s="7">
        <v>300000</v>
      </c>
      <c r="J81" s="19" t="s">
        <v>170</v>
      </c>
      <c r="K81" s="16">
        <v>1000000</v>
      </c>
      <c r="L81" s="15">
        <f>1000000*30/100</f>
        <v>300000</v>
      </c>
    </row>
    <row r="82" spans="1:12" ht="12.75">
      <c r="A82" s="3">
        <v>52</v>
      </c>
      <c r="B82" s="2" t="s">
        <v>13</v>
      </c>
      <c r="C82" s="4" t="s">
        <v>6</v>
      </c>
      <c r="D82" s="4" t="s">
        <v>83</v>
      </c>
      <c r="E82" s="4">
        <v>26012294</v>
      </c>
      <c r="F82" s="4">
        <v>1905494</v>
      </c>
      <c r="G82" s="4" t="s">
        <v>58</v>
      </c>
      <c r="H82" s="5" t="s">
        <v>58</v>
      </c>
      <c r="I82" s="7">
        <v>255000</v>
      </c>
      <c r="J82" s="19" t="s">
        <v>170</v>
      </c>
      <c r="K82" s="16">
        <v>850000</v>
      </c>
      <c r="L82" s="15">
        <f>850000*30/100</f>
        <v>255000</v>
      </c>
    </row>
    <row r="83" spans="1:12" ht="12.75">
      <c r="A83" s="3">
        <v>52</v>
      </c>
      <c r="B83" s="2" t="s">
        <v>13</v>
      </c>
      <c r="C83" s="4" t="s">
        <v>54</v>
      </c>
      <c r="D83" s="4" t="s">
        <v>102</v>
      </c>
      <c r="E83" s="4">
        <v>65399447</v>
      </c>
      <c r="F83" s="4">
        <v>9158074</v>
      </c>
      <c r="G83" s="4" t="s">
        <v>111</v>
      </c>
      <c r="H83" s="5" t="s">
        <v>156</v>
      </c>
      <c r="I83" s="7">
        <v>30000</v>
      </c>
      <c r="J83" s="19" t="s">
        <v>170</v>
      </c>
      <c r="K83" s="16">
        <v>100000</v>
      </c>
      <c r="L83" s="15">
        <f>100000*30/100</f>
        <v>30000</v>
      </c>
    </row>
    <row r="84" spans="1:12" ht="12.75">
      <c r="A84" s="3">
        <v>52</v>
      </c>
      <c r="B84" s="2" t="s">
        <v>13</v>
      </c>
      <c r="C84" s="4" t="s">
        <v>6</v>
      </c>
      <c r="D84" s="4" t="s">
        <v>86</v>
      </c>
      <c r="E84" s="4">
        <v>27467686</v>
      </c>
      <c r="F84" s="4">
        <v>5599785</v>
      </c>
      <c r="G84" s="4" t="s">
        <v>57</v>
      </c>
      <c r="H84" s="5" t="s">
        <v>128</v>
      </c>
      <c r="I84" s="7">
        <v>30000</v>
      </c>
      <c r="J84" s="19" t="s">
        <v>170</v>
      </c>
      <c r="K84" s="16">
        <v>100000</v>
      </c>
      <c r="L84" s="15">
        <f>100000*30/100</f>
        <v>30000</v>
      </c>
    </row>
    <row r="85" spans="1:12" ht="22.5">
      <c r="A85" s="3">
        <v>52</v>
      </c>
      <c r="B85" s="2" t="s">
        <v>13</v>
      </c>
      <c r="C85" s="4" t="s">
        <v>6</v>
      </c>
      <c r="D85" s="4" t="s">
        <v>86</v>
      </c>
      <c r="E85" s="4">
        <v>27467686</v>
      </c>
      <c r="F85" s="4">
        <v>7201840</v>
      </c>
      <c r="G85" s="4" t="s">
        <v>53</v>
      </c>
      <c r="H85" s="6" t="s">
        <v>166</v>
      </c>
      <c r="I85" s="7">
        <v>450000</v>
      </c>
      <c r="J85" s="19" t="s">
        <v>170</v>
      </c>
      <c r="K85" s="16">
        <v>1500000</v>
      </c>
      <c r="L85" s="15">
        <f>1500000*30/100</f>
        <v>450000</v>
      </c>
    </row>
    <row r="86" spans="1:12" ht="12.75">
      <c r="A86" s="3">
        <v>52</v>
      </c>
      <c r="B86" s="2" t="s">
        <v>13</v>
      </c>
      <c r="C86" s="4" t="s">
        <v>54</v>
      </c>
      <c r="D86" s="4" t="s">
        <v>21</v>
      </c>
      <c r="E86" s="4">
        <v>26597063</v>
      </c>
      <c r="F86" s="4">
        <v>3198258</v>
      </c>
      <c r="G86" s="4" t="s">
        <v>59</v>
      </c>
      <c r="H86" s="5" t="s">
        <v>113</v>
      </c>
      <c r="I86" s="7">
        <v>480000</v>
      </c>
      <c r="J86" s="19" t="s">
        <v>170</v>
      </c>
      <c r="K86" s="16">
        <v>1600000</v>
      </c>
      <c r="L86" s="15">
        <f>1600000*30/100</f>
        <v>480000</v>
      </c>
    </row>
    <row r="87" spans="1:12" ht="12.75">
      <c r="A87" s="3">
        <v>52</v>
      </c>
      <c r="B87" s="2" t="s">
        <v>13</v>
      </c>
      <c r="C87" s="4" t="s">
        <v>54</v>
      </c>
      <c r="D87" s="4" t="s">
        <v>79</v>
      </c>
      <c r="E87" s="4">
        <v>75095149</v>
      </c>
      <c r="F87" s="4">
        <v>3959325</v>
      </c>
      <c r="G87" s="4" t="s">
        <v>9</v>
      </c>
      <c r="H87" s="5" t="s">
        <v>161</v>
      </c>
      <c r="I87" s="7">
        <v>300000</v>
      </c>
      <c r="J87" s="19" t="s">
        <v>170</v>
      </c>
      <c r="K87" s="16">
        <v>1000000</v>
      </c>
      <c r="L87" s="15">
        <f>1000000*30/100</f>
        <v>300000</v>
      </c>
    </row>
    <row r="88" spans="1:12" ht="12.75">
      <c r="A88" s="3">
        <v>52</v>
      </c>
      <c r="B88" s="2" t="s">
        <v>13</v>
      </c>
      <c r="C88" s="4" t="s">
        <v>6</v>
      </c>
      <c r="D88" s="4" t="s">
        <v>81</v>
      </c>
      <c r="E88" s="4">
        <v>25998846</v>
      </c>
      <c r="F88" s="4">
        <v>2015983</v>
      </c>
      <c r="G88" s="4" t="s">
        <v>61</v>
      </c>
      <c r="H88" s="5" t="s">
        <v>119</v>
      </c>
      <c r="I88" s="7">
        <v>75000</v>
      </c>
      <c r="J88" s="19" t="s">
        <v>170</v>
      </c>
      <c r="K88" s="16">
        <v>250000</v>
      </c>
      <c r="L88" s="15">
        <f>250000*30/100</f>
        <v>75000</v>
      </c>
    </row>
    <row r="89" spans="1:12" ht="12.75">
      <c r="A89" s="3">
        <v>52</v>
      </c>
      <c r="B89" s="2" t="s">
        <v>13</v>
      </c>
      <c r="C89" s="4" t="s">
        <v>6</v>
      </c>
      <c r="D89" s="4" t="s">
        <v>81</v>
      </c>
      <c r="E89" s="4">
        <v>25998846</v>
      </c>
      <c r="F89" s="4">
        <v>5175408</v>
      </c>
      <c r="G89" s="4" t="s">
        <v>53</v>
      </c>
      <c r="H89" s="5" t="s">
        <v>119</v>
      </c>
      <c r="I89" s="7">
        <v>81000</v>
      </c>
      <c r="J89" s="19" t="s">
        <v>170</v>
      </c>
      <c r="K89" s="16">
        <v>270000</v>
      </c>
      <c r="L89" s="15">
        <f>270000*30/100</f>
        <v>81000</v>
      </c>
    </row>
    <row r="90" spans="1:12" ht="22.5">
      <c r="A90" s="3">
        <v>52</v>
      </c>
      <c r="B90" s="2" t="s">
        <v>13</v>
      </c>
      <c r="C90" s="4" t="s">
        <v>54</v>
      </c>
      <c r="D90" s="4" t="s">
        <v>93</v>
      </c>
      <c r="E90" s="4">
        <v>676535</v>
      </c>
      <c r="F90" s="4">
        <v>3878215</v>
      </c>
      <c r="G90" s="4" t="s">
        <v>110</v>
      </c>
      <c r="H90" s="6" t="s">
        <v>112</v>
      </c>
      <c r="I90" s="7">
        <v>12000</v>
      </c>
      <c r="J90" s="19" t="s">
        <v>170</v>
      </c>
      <c r="K90" s="16">
        <v>40000</v>
      </c>
      <c r="L90" s="15">
        <f>40000*30/100</f>
        <v>12000</v>
      </c>
    </row>
    <row r="91" spans="1:12" ht="22.5">
      <c r="A91" s="3">
        <v>52</v>
      </c>
      <c r="B91" s="2" t="s">
        <v>13</v>
      </c>
      <c r="C91" s="4" t="s">
        <v>54</v>
      </c>
      <c r="D91" s="4" t="s">
        <v>93</v>
      </c>
      <c r="E91" s="4">
        <v>676535</v>
      </c>
      <c r="F91" s="4">
        <v>4616812</v>
      </c>
      <c r="G91" s="4" t="s">
        <v>110</v>
      </c>
      <c r="H91" s="6" t="s">
        <v>112</v>
      </c>
      <c r="I91" s="7">
        <v>15000</v>
      </c>
      <c r="J91" s="19" t="s">
        <v>170</v>
      </c>
      <c r="K91" s="16">
        <v>50000</v>
      </c>
      <c r="L91" s="15">
        <f>50000*30/100</f>
        <v>15000</v>
      </c>
    </row>
    <row r="92" spans="1:12" ht="22.5">
      <c r="A92" s="3">
        <v>52</v>
      </c>
      <c r="B92" s="2" t="s">
        <v>13</v>
      </c>
      <c r="C92" s="4" t="s">
        <v>54</v>
      </c>
      <c r="D92" s="4" t="s">
        <v>93</v>
      </c>
      <c r="E92" s="4">
        <v>676535</v>
      </c>
      <c r="F92" s="4">
        <v>6455444</v>
      </c>
      <c r="G92" s="4" t="s">
        <v>110</v>
      </c>
      <c r="H92" s="6" t="s">
        <v>112</v>
      </c>
      <c r="I92" s="7">
        <v>18000</v>
      </c>
      <c r="J92" s="19" t="s">
        <v>170</v>
      </c>
      <c r="K92" s="16">
        <v>60000</v>
      </c>
      <c r="L92" s="15">
        <f>60000*30/100</f>
        <v>18000</v>
      </c>
    </row>
    <row r="93" spans="1:12" ht="18" customHeight="1">
      <c r="A93" s="3">
        <v>52</v>
      </c>
      <c r="B93" s="2" t="s">
        <v>13</v>
      </c>
      <c r="C93" s="4" t="s">
        <v>54</v>
      </c>
      <c r="D93" s="4" t="s">
        <v>100</v>
      </c>
      <c r="E93" s="4">
        <v>61222526</v>
      </c>
      <c r="F93" s="4">
        <v>9861714</v>
      </c>
      <c r="G93" s="4" t="s">
        <v>5</v>
      </c>
      <c r="H93" s="5" t="s">
        <v>167</v>
      </c>
      <c r="I93" s="7">
        <v>90000</v>
      </c>
      <c r="J93" s="19" t="s">
        <v>170</v>
      </c>
      <c r="K93" s="16">
        <v>300000</v>
      </c>
      <c r="L93" s="15">
        <f>300000*30/100</f>
        <v>90000</v>
      </c>
    </row>
    <row r="94" spans="1:12" ht="16.5" customHeight="1">
      <c r="A94" s="3">
        <v>52</v>
      </c>
      <c r="B94" s="2" t="s">
        <v>13</v>
      </c>
      <c r="C94" s="4" t="s">
        <v>54</v>
      </c>
      <c r="D94" s="4" t="s">
        <v>100</v>
      </c>
      <c r="E94" s="4">
        <v>61222526</v>
      </c>
      <c r="F94" s="4">
        <v>1987607</v>
      </c>
      <c r="G94" s="4" t="s">
        <v>110</v>
      </c>
      <c r="H94" s="5" t="s">
        <v>167</v>
      </c>
      <c r="I94" s="7">
        <v>105000</v>
      </c>
      <c r="J94" s="19" t="s">
        <v>170</v>
      </c>
      <c r="K94" s="16">
        <v>350000</v>
      </c>
      <c r="L94" s="15">
        <f>350000*30/100</f>
        <v>105000</v>
      </c>
    </row>
    <row r="95" spans="1:12" ht="15.75" customHeight="1">
      <c r="A95" s="3">
        <v>52</v>
      </c>
      <c r="B95" s="2" t="s">
        <v>13</v>
      </c>
      <c r="C95" s="4" t="s">
        <v>6</v>
      </c>
      <c r="D95" s="4" t="s">
        <v>15</v>
      </c>
      <c r="E95" s="4">
        <v>25975498</v>
      </c>
      <c r="F95" s="4">
        <v>2093343</v>
      </c>
      <c r="G95" s="4" t="s">
        <v>110</v>
      </c>
      <c r="H95" s="5" t="s">
        <v>117</v>
      </c>
      <c r="I95" s="7">
        <v>60000</v>
      </c>
      <c r="J95" s="19" t="s">
        <v>170</v>
      </c>
      <c r="K95" s="16">
        <v>200000</v>
      </c>
      <c r="L95" s="15">
        <f>200000*30/100</f>
        <v>60000</v>
      </c>
    </row>
    <row r="96" spans="1:12" ht="14.25" customHeight="1">
      <c r="A96" s="3">
        <v>52</v>
      </c>
      <c r="B96" s="2" t="s">
        <v>13</v>
      </c>
      <c r="C96" s="4" t="s">
        <v>6</v>
      </c>
      <c r="D96" s="4" t="s">
        <v>15</v>
      </c>
      <c r="E96" s="4">
        <v>25975498</v>
      </c>
      <c r="F96" s="4">
        <v>3736692</v>
      </c>
      <c r="G96" s="4" t="s">
        <v>109</v>
      </c>
      <c r="H96" s="5" t="s">
        <v>109</v>
      </c>
      <c r="I96" s="7">
        <v>60000</v>
      </c>
      <c r="J96" s="19" t="s">
        <v>170</v>
      </c>
      <c r="K96" s="16">
        <v>200000</v>
      </c>
      <c r="L96" s="15">
        <f>200000*30/100</f>
        <v>60000</v>
      </c>
    </row>
    <row r="97" spans="1:12" ht="15" customHeight="1">
      <c r="A97" s="3">
        <v>52</v>
      </c>
      <c r="B97" s="2" t="s">
        <v>13</v>
      </c>
      <c r="C97" s="4" t="s">
        <v>6</v>
      </c>
      <c r="D97" s="4" t="s">
        <v>15</v>
      </c>
      <c r="E97" s="4">
        <v>25975498</v>
      </c>
      <c r="F97" s="4">
        <v>5700178</v>
      </c>
      <c r="G97" s="4" t="s">
        <v>110</v>
      </c>
      <c r="H97" s="5" t="s">
        <v>117</v>
      </c>
      <c r="I97" s="7">
        <v>60000</v>
      </c>
      <c r="J97" s="19" t="s">
        <v>170</v>
      </c>
      <c r="K97" s="16">
        <v>200000</v>
      </c>
      <c r="L97" s="15">
        <f>200000*30/100</f>
        <v>60000</v>
      </c>
    </row>
    <row r="98" spans="1:12" ht="15.75" customHeight="1">
      <c r="A98" s="3">
        <v>52</v>
      </c>
      <c r="B98" s="2" t="s">
        <v>13</v>
      </c>
      <c r="C98" s="4" t="s">
        <v>6</v>
      </c>
      <c r="D98" s="4" t="s">
        <v>15</v>
      </c>
      <c r="E98" s="4">
        <v>25975498</v>
      </c>
      <c r="F98" s="4">
        <v>6811251</v>
      </c>
      <c r="G98" s="4" t="s">
        <v>110</v>
      </c>
      <c r="H98" s="5" t="s">
        <v>117</v>
      </c>
      <c r="I98" s="7">
        <v>60000</v>
      </c>
      <c r="J98" s="19" t="s">
        <v>170</v>
      </c>
      <c r="K98" s="16">
        <v>200000</v>
      </c>
      <c r="L98" s="15">
        <f>200000*30/100</f>
        <v>60000</v>
      </c>
    </row>
    <row r="99" spans="1:12" ht="15" customHeight="1">
      <c r="A99" s="3">
        <v>52</v>
      </c>
      <c r="B99" s="2" t="s">
        <v>13</v>
      </c>
      <c r="C99" s="4" t="s">
        <v>6</v>
      </c>
      <c r="D99" s="4" t="s">
        <v>15</v>
      </c>
      <c r="E99" s="4">
        <v>25975498</v>
      </c>
      <c r="F99" s="4">
        <v>1792038</v>
      </c>
      <c r="G99" s="4" t="s">
        <v>111</v>
      </c>
      <c r="H99" s="5" t="s">
        <v>118</v>
      </c>
      <c r="I99" s="7">
        <v>90000</v>
      </c>
      <c r="J99" s="19" t="s">
        <v>170</v>
      </c>
      <c r="K99" s="16">
        <v>300000</v>
      </c>
      <c r="L99" s="15">
        <f>300000*30/100</f>
        <v>90000</v>
      </c>
    </row>
    <row r="100" spans="1:12" ht="12.75">
      <c r="A100" s="3">
        <v>52</v>
      </c>
      <c r="B100" s="2" t="s">
        <v>13</v>
      </c>
      <c r="C100" s="4" t="s">
        <v>1</v>
      </c>
      <c r="D100" s="4" t="s">
        <v>99</v>
      </c>
      <c r="E100" s="4">
        <v>48162485</v>
      </c>
      <c r="F100" s="4">
        <v>4497017</v>
      </c>
      <c r="G100" s="4" t="s">
        <v>7</v>
      </c>
      <c r="H100" s="5" t="s">
        <v>39</v>
      </c>
      <c r="I100" s="7">
        <v>270000</v>
      </c>
      <c r="J100" s="19" t="s">
        <v>170</v>
      </c>
      <c r="K100" s="16">
        <v>900000</v>
      </c>
      <c r="L100" s="15">
        <f>900000*30/100</f>
        <v>270000</v>
      </c>
    </row>
    <row r="101" spans="1:12" ht="12.75">
      <c r="A101" s="3">
        <v>52</v>
      </c>
      <c r="B101" s="2" t="s">
        <v>13</v>
      </c>
      <c r="C101" s="4" t="s">
        <v>1</v>
      </c>
      <c r="D101" s="4" t="s">
        <v>99</v>
      </c>
      <c r="E101" s="4">
        <v>48162485</v>
      </c>
      <c r="F101" s="4">
        <v>2495303</v>
      </c>
      <c r="G101" s="4" t="s">
        <v>59</v>
      </c>
      <c r="H101" s="5" t="s">
        <v>40</v>
      </c>
      <c r="I101" s="7">
        <v>390000</v>
      </c>
      <c r="J101" s="19" t="s">
        <v>170</v>
      </c>
      <c r="K101" s="16">
        <v>1300000</v>
      </c>
      <c r="L101" s="15">
        <f>1300000*30/100</f>
        <v>390000</v>
      </c>
    </row>
    <row r="102" spans="1:12" ht="12.75">
      <c r="A102" s="3">
        <v>52</v>
      </c>
      <c r="B102" s="2" t="s">
        <v>13</v>
      </c>
      <c r="C102" s="4" t="s">
        <v>1</v>
      </c>
      <c r="D102" s="4" t="s">
        <v>99</v>
      </c>
      <c r="E102" s="4">
        <v>48162485</v>
      </c>
      <c r="F102" s="4">
        <v>9268423</v>
      </c>
      <c r="G102" s="4" t="s">
        <v>57</v>
      </c>
      <c r="H102" s="5" t="s">
        <v>41</v>
      </c>
      <c r="I102" s="7">
        <v>900000</v>
      </c>
      <c r="J102" s="19" t="s">
        <v>170</v>
      </c>
      <c r="K102" s="16">
        <v>3000000</v>
      </c>
      <c r="L102" s="15">
        <f>3000000*30/100</f>
        <v>900000</v>
      </c>
    </row>
    <row r="103" spans="1:12" ht="12.75">
      <c r="A103" s="3">
        <v>52</v>
      </c>
      <c r="B103" s="2" t="s">
        <v>13</v>
      </c>
      <c r="C103" s="4" t="s">
        <v>10</v>
      </c>
      <c r="D103" s="4" t="s">
        <v>80</v>
      </c>
      <c r="E103" s="4">
        <v>25263633</v>
      </c>
      <c r="F103" s="4">
        <v>5991938</v>
      </c>
      <c r="G103" s="4" t="s">
        <v>59</v>
      </c>
      <c r="H103" s="5" t="s">
        <v>113</v>
      </c>
      <c r="I103" s="7">
        <v>120000</v>
      </c>
      <c r="J103" s="19" t="s">
        <v>170</v>
      </c>
      <c r="K103" s="16">
        <v>400000</v>
      </c>
      <c r="L103" s="15">
        <f>400000*30/100</f>
        <v>120000</v>
      </c>
    </row>
    <row r="104" spans="1:12" ht="15" customHeight="1">
      <c r="A104" s="3">
        <v>52</v>
      </c>
      <c r="B104" s="2" t="s">
        <v>13</v>
      </c>
      <c r="C104" s="4" t="s">
        <v>54</v>
      </c>
      <c r="D104" s="4" t="s">
        <v>44</v>
      </c>
      <c r="E104" s="4">
        <v>49333381</v>
      </c>
      <c r="F104" s="4">
        <v>4384937</v>
      </c>
      <c r="G104" s="4" t="s">
        <v>45</v>
      </c>
      <c r="H104" s="5" t="s">
        <v>146</v>
      </c>
      <c r="I104" s="7">
        <v>240000</v>
      </c>
      <c r="J104" s="19" t="s">
        <v>170</v>
      </c>
      <c r="K104" s="16">
        <v>800000</v>
      </c>
      <c r="L104" s="15">
        <f>800000*30/100</f>
        <v>240000</v>
      </c>
    </row>
    <row r="105" spans="1:12" ht="14.25" customHeight="1">
      <c r="A105" s="3">
        <v>52</v>
      </c>
      <c r="B105" s="2" t="s">
        <v>13</v>
      </c>
      <c r="C105" s="4" t="s">
        <v>54</v>
      </c>
      <c r="D105" s="4" t="s">
        <v>44</v>
      </c>
      <c r="E105" s="4">
        <v>49333381</v>
      </c>
      <c r="F105" s="4">
        <v>2016522</v>
      </c>
      <c r="G105" s="4" t="s">
        <v>53</v>
      </c>
      <c r="H105" s="5" t="s">
        <v>147</v>
      </c>
      <c r="I105" s="7">
        <v>690000</v>
      </c>
      <c r="J105" s="19" t="s">
        <v>170</v>
      </c>
      <c r="K105" s="16">
        <v>2300000</v>
      </c>
      <c r="L105" s="15">
        <f>2300000*30/100</f>
        <v>690000</v>
      </c>
    </row>
    <row r="106" spans="1:12" ht="15" customHeight="1">
      <c r="A106" s="3">
        <v>52</v>
      </c>
      <c r="B106" s="2" t="s">
        <v>13</v>
      </c>
      <c r="C106" s="4" t="s">
        <v>54</v>
      </c>
      <c r="D106" s="4" t="s">
        <v>26</v>
      </c>
      <c r="E106" s="4">
        <v>26652561</v>
      </c>
      <c r="F106" s="4">
        <v>9223303</v>
      </c>
      <c r="G106" s="4" t="s">
        <v>110</v>
      </c>
      <c r="H106" s="5" t="s">
        <v>125</v>
      </c>
      <c r="I106" s="7">
        <v>117000</v>
      </c>
      <c r="J106" s="19" t="s">
        <v>170</v>
      </c>
      <c r="K106" s="16">
        <v>390000</v>
      </c>
      <c r="L106" s="15">
        <f>390000*30/100</f>
        <v>117000</v>
      </c>
    </row>
    <row r="107" spans="1:12" ht="15" customHeight="1">
      <c r="A107" s="3"/>
      <c r="B107" s="2"/>
      <c r="C107" s="9"/>
      <c r="D107" s="11" t="s">
        <v>172</v>
      </c>
      <c r="E107" s="9"/>
      <c r="F107" s="9"/>
      <c r="G107" s="9"/>
      <c r="H107" s="10"/>
      <c r="I107" s="12">
        <f>SUM(I3:I106)</f>
        <v>20647500</v>
      </c>
      <c r="J107" s="20"/>
      <c r="K107" s="17">
        <f>SUM(K3:K106)</f>
        <v>68825000</v>
      </c>
      <c r="L107" s="18">
        <f>SUM(L3:L106)</f>
        <v>20647500</v>
      </c>
    </row>
  </sheetData>
  <sheetProtection/>
  <autoFilter ref="A1:I107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SprdlikovaP</dc:creator>
  <cp:keywords/>
  <dc:description/>
  <cp:lastModifiedBy>590</cp:lastModifiedBy>
  <cp:lastPrinted>2010-04-28T04:59:16Z</cp:lastPrinted>
  <dcterms:created xsi:type="dcterms:W3CDTF">2010-04-21T08:37:49Z</dcterms:created>
  <dcterms:modified xsi:type="dcterms:W3CDTF">2010-08-03T13:15:07Z</dcterms:modified>
  <cp:category/>
  <cp:version/>
  <cp:contentType/>
  <cp:contentStatus/>
</cp:coreProperties>
</file>