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6030" activeTab="3"/>
  </bookViews>
  <sheets>
    <sheet name="tab. 5a platy_kraj" sheetId="1" r:id="rId1"/>
    <sheet name="tab. 5b platy obec" sheetId="2" r:id="rId2"/>
    <sheet name="tab. 5c platy_celk" sheetId="3" r:id="rId3"/>
    <sheet name="tab. 5d pr.pl." sheetId="4" r:id="rId4"/>
  </sheets>
  <definedNames>
    <definedName name="_xlnm.Print_Titles" localSheetId="0">'tab. 5a platy_kraj'!$A:$B</definedName>
    <definedName name="_xlnm.Print_Titles" localSheetId="2">'tab. 5c platy_celk'!$A:$B</definedName>
  </definedNames>
  <calcPr calcMode="manual" fullCalcOnLoad="1"/>
</workbook>
</file>

<file path=xl/sharedStrings.xml><?xml version="1.0" encoding="utf-8"?>
<sst xmlns="http://schemas.openxmlformats.org/spreadsheetml/2006/main" count="183" uniqueCount="63">
  <si>
    <t>mateřské školy</t>
  </si>
  <si>
    <t>základní školy</t>
  </si>
  <si>
    <t>střední školy (bez vyšších odborných škol)</t>
  </si>
  <si>
    <t>gymnázia a sportovní školy</t>
  </si>
  <si>
    <t>střední odborné školy</t>
  </si>
  <si>
    <t>střední odborná učiliště</t>
  </si>
  <si>
    <t>vyšší odborné školy</t>
  </si>
  <si>
    <t>speciální školy (MŠ,ZŠ, SŠ)</t>
  </si>
  <si>
    <t>zařízení stravovací a ubytovací</t>
  </si>
  <si>
    <t>jídelny</t>
  </si>
  <si>
    <t>družiny a kluby</t>
  </si>
  <si>
    <t>základní umělecké školy</t>
  </si>
  <si>
    <t>státní jazykové školy</t>
  </si>
  <si>
    <t>střediska pro volný čas</t>
  </si>
  <si>
    <t>školy v přírodě</t>
  </si>
  <si>
    <t>jiná zařízení</t>
  </si>
  <si>
    <t>ostatní zařízení</t>
  </si>
  <si>
    <t>zařízení pro další vzděl.ped.prac.a</t>
  </si>
  <si>
    <t>střediska informačních technologií</t>
  </si>
  <si>
    <t>školní hospodářství</t>
  </si>
  <si>
    <t>zař.pro úst.a ochran.výchovu a vých. péči</t>
  </si>
  <si>
    <t>dět.domovy</t>
  </si>
  <si>
    <t>ped.psych.poradny, spec. pedag. centra</t>
  </si>
  <si>
    <t>plavecké školy</t>
  </si>
  <si>
    <t>služby škole</t>
  </si>
  <si>
    <t>internáty a domovy mládeže</t>
  </si>
  <si>
    <t>Průměrný přepočtený eviden. počet pedagogů</t>
  </si>
  <si>
    <t>Průměrný přepočtený eviden. počet zaměstnanců</t>
  </si>
  <si>
    <t>Podíl mezd
 z celkového objemu
mezd</t>
  </si>
  <si>
    <t>Podíl počtu
zaměstnanců
 z celkového počtu zam.</t>
  </si>
  <si>
    <t>Průměrný přepočtený eviden. počet nepedag.</t>
  </si>
  <si>
    <t>Průměrný měs. plat celkem
v Kč</t>
  </si>
  <si>
    <t>Průměrný měs. plat pedagogů
v Kč</t>
  </si>
  <si>
    <t>Průměrný měs. plat nepedag.
v Kč</t>
  </si>
  <si>
    <t>zřizovatel Královéhradecký kraj</t>
  </si>
  <si>
    <t xml:space="preserve">zřizovatel: obce </t>
  </si>
  <si>
    <t xml:space="preserve"> Školství v působnosti 
Královéhradeckého kraje</t>
  </si>
  <si>
    <t>CELKEM</t>
  </si>
  <si>
    <t>Mzdové prostředky 
celkem 
v tis. Kč</t>
  </si>
  <si>
    <t>Mzdové prostředky 
(bez OON) 
v tis. Kč</t>
  </si>
  <si>
    <t>Mzdy pedagogů 
(bez OON) 
v tis. Kč</t>
  </si>
  <si>
    <t>Průměrný přep. eviden. počet zam.</t>
  </si>
  <si>
    <t>OON
v tis. Kč</t>
  </si>
  <si>
    <t>OON pedagogů
v tis. Kč</t>
  </si>
  <si>
    <t>Mzdy nepedagogů 
(bez OON) 
v tis. Kč</t>
  </si>
  <si>
    <t>OON nepedagogů
v tis. Kč</t>
  </si>
  <si>
    <t>celkem</t>
  </si>
  <si>
    <t>Průměrný měs.plat celkem 
v Kč</t>
  </si>
  <si>
    <t>Průměrný měs.plat pedagogů 
v Kč</t>
  </si>
  <si>
    <t>Průměrný měs.plat nepedag. 
v Kč</t>
  </si>
  <si>
    <t>zdroj: resortní výkaz Škol P1-04 za 1.-4. čtvrtletí 2007, mzdy vyplacené bez rozlišení zdrojů</t>
  </si>
  <si>
    <t>školy a zař pro výchovu mimo vyuč.a záj.vzděl.</t>
  </si>
  <si>
    <t>školy a zař. pro výchovu mimo vyuč.a záj.vzděl.</t>
  </si>
  <si>
    <t>Průměrné platy zaměstnanců škol, předškolních a školských zařízení zřizovaných krajem a obcemi v roce 2007</t>
  </si>
  <si>
    <t>Počty zaměstnanců a mzdové prostředky za školy a školská zařízení zřizované krajem v roce 2007</t>
  </si>
  <si>
    <r>
      <t xml:space="preserve">OON: Ostatní osobní náklady </t>
    </r>
    <r>
      <rPr>
        <sz val="8"/>
        <rFont val="Arial"/>
        <family val="2"/>
      </rPr>
      <t>(peníze vyplacené na základě dohod o provedení práce a o pracovní činnosti, odstupné, atd.)</t>
    </r>
  </si>
  <si>
    <t>Počty zaměstnanců a mzdové prostředky za školy a školská zařízení zřizované obcemi v roce 2007</t>
  </si>
  <si>
    <t>Počty zaměstnanců a mzdové prostředky za školy a školská zařízení zřizované obcemi a krajem v roce 2007</t>
  </si>
  <si>
    <t>Příloha č. 5</t>
  </si>
  <si>
    <t>tabulka č. 5.a</t>
  </si>
  <si>
    <t>tabulka č. 5.b</t>
  </si>
  <si>
    <t>tabulka č. 5.c</t>
  </si>
  <si>
    <t>tabulka č. 5.d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</si>
</sst>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0.000"/>
    <numFmt numFmtId="167" formatCode="0.0000000"/>
    <numFmt numFmtId="168" formatCode="0.000000"/>
    <numFmt numFmtId="169" formatCode="0.00000"/>
    <numFmt numFmtId="170" formatCode="0.0%"/>
    <numFmt numFmtId="171" formatCode="_-* #,##0.0\ _K_č_-;\-* #,##0.0\ _K_č_-;_-* &quot;-&quot;??\ _K_č_-;_-@_-"/>
    <numFmt numFmtId="172" formatCode="_-* #,##0\ _K_č_-;\-* #,##0\ _K_č_-;_-* &quot;-&quot;??\ _K_č_-;_-@_-"/>
  </numFmts>
  <fonts count="44">
    <font>
      <sz val="10"/>
      <name val="Arial"/>
      <family val="0"/>
    </font>
    <font>
      <sz val="9"/>
      <name val="Times New Roman CE"/>
      <family val="1"/>
    </font>
    <font>
      <b/>
      <sz val="10"/>
      <name val="Arial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9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170" fontId="0" fillId="0" borderId="26" xfId="47" applyNumberFormat="1" applyFont="1" applyBorder="1" applyAlignment="1">
      <alignment/>
    </xf>
    <xf numFmtId="170" fontId="0" fillId="0" borderId="17" xfId="47" applyNumberFormat="1" applyFont="1" applyBorder="1" applyAlignment="1">
      <alignment/>
    </xf>
    <xf numFmtId="0" fontId="3" fillId="0" borderId="28" xfId="0" applyFont="1" applyBorder="1" applyAlignment="1">
      <alignment/>
    </xf>
    <xf numFmtId="170" fontId="0" fillId="0" borderId="22" xfId="47" applyNumberFormat="1" applyFont="1" applyBorder="1" applyAlignment="1">
      <alignment/>
    </xf>
    <xf numFmtId="170" fontId="0" fillId="0" borderId="24" xfId="47" applyNumberFormat="1" applyFont="1" applyBorder="1" applyAlignment="1">
      <alignment/>
    </xf>
    <xf numFmtId="170" fontId="0" fillId="0" borderId="29" xfId="47" applyNumberFormat="1" applyFont="1" applyBorder="1" applyAlignment="1">
      <alignment/>
    </xf>
    <xf numFmtId="164" fontId="0" fillId="0" borderId="30" xfId="0" applyNumberFormat="1" applyFont="1" applyBorder="1" applyAlignment="1">
      <alignment/>
    </xf>
    <xf numFmtId="164" fontId="0" fillId="0" borderId="31" xfId="0" applyNumberFormat="1" applyFont="1" applyBorder="1" applyAlignment="1">
      <alignment/>
    </xf>
    <xf numFmtId="164" fontId="0" fillId="0" borderId="32" xfId="0" applyNumberFormat="1" applyFont="1" applyBorder="1" applyAlignment="1">
      <alignment/>
    </xf>
    <xf numFmtId="164" fontId="0" fillId="0" borderId="33" xfId="0" applyNumberFormat="1" applyFont="1" applyBorder="1" applyAlignment="1">
      <alignment/>
    </xf>
    <xf numFmtId="164" fontId="0" fillId="0" borderId="34" xfId="0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6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/>
    </xf>
    <xf numFmtId="0" fontId="0" fillId="0" borderId="39" xfId="0" applyFill="1" applyBorder="1" applyAlignment="1">
      <alignment/>
    </xf>
    <xf numFmtId="164" fontId="0" fillId="0" borderId="30" xfId="0" applyNumberFormat="1" applyBorder="1" applyAlignment="1">
      <alignment/>
    </xf>
    <xf numFmtId="164" fontId="0" fillId="0" borderId="31" xfId="0" applyNumberFormat="1" applyBorder="1" applyAlignment="1">
      <alignment/>
    </xf>
    <xf numFmtId="164" fontId="0" fillId="0" borderId="32" xfId="0" applyNumberFormat="1" applyBorder="1" applyAlignment="1">
      <alignment/>
    </xf>
    <xf numFmtId="164" fontId="0" fillId="0" borderId="33" xfId="0" applyNumberFormat="1" applyBorder="1" applyAlignment="1">
      <alignment/>
    </xf>
    <xf numFmtId="164" fontId="0" fillId="0" borderId="34" xfId="0" applyNumberFormat="1" applyBorder="1" applyAlignment="1">
      <alignment/>
    </xf>
    <xf numFmtId="164" fontId="0" fillId="0" borderId="40" xfId="0" applyNumberFormat="1" applyBorder="1" applyAlignment="1">
      <alignment/>
    </xf>
    <xf numFmtId="164" fontId="0" fillId="0" borderId="41" xfId="0" applyNumberFormat="1" applyBorder="1" applyAlignment="1">
      <alignment/>
    </xf>
    <xf numFmtId="164" fontId="0" fillId="0" borderId="42" xfId="0" applyNumberFormat="1" applyBorder="1" applyAlignment="1">
      <alignment/>
    </xf>
    <xf numFmtId="164" fontId="0" fillId="0" borderId="43" xfId="0" applyNumberFormat="1" applyBorder="1" applyAlignment="1">
      <alignment/>
    </xf>
    <xf numFmtId="164" fontId="0" fillId="0" borderId="44" xfId="0" applyNumberFormat="1" applyBorder="1" applyAlignment="1">
      <alignment/>
    </xf>
    <xf numFmtId="0" fontId="4" fillId="0" borderId="45" xfId="0" applyFont="1" applyBorder="1" applyAlignment="1">
      <alignment/>
    </xf>
    <xf numFmtId="170" fontId="0" fillId="0" borderId="22" xfId="47" applyNumberFormat="1" applyBorder="1" applyAlignment="1">
      <alignment/>
    </xf>
    <xf numFmtId="170" fontId="0" fillId="0" borderId="24" xfId="47" applyNumberFormat="1" applyBorder="1" applyAlignment="1">
      <alignment/>
    </xf>
    <xf numFmtId="170" fontId="0" fillId="0" borderId="26" xfId="47" applyNumberFormat="1" applyBorder="1" applyAlignment="1">
      <alignment/>
    </xf>
    <xf numFmtId="170" fontId="0" fillId="0" borderId="17" xfId="47" applyNumberFormat="1" applyBorder="1" applyAlignment="1">
      <alignment/>
    </xf>
    <xf numFmtId="170" fontId="0" fillId="0" borderId="29" xfId="47" applyNumberFormat="1" applyBorder="1" applyAlignment="1">
      <alignment/>
    </xf>
    <xf numFmtId="170" fontId="0" fillId="0" borderId="35" xfId="47" applyNumberFormat="1" applyFont="1" applyBorder="1" applyAlignment="1">
      <alignment/>
    </xf>
    <xf numFmtId="170" fontId="0" fillId="0" borderId="36" xfId="47" applyNumberFormat="1" applyFont="1" applyBorder="1" applyAlignment="1">
      <alignment/>
    </xf>
    <xf numFmtId="170" fontId="0" fillId="0" borderId="37" xfId="47" applyNumberFormat="1" applyFont="1" applyBorder="1" applyAlignment="1">
      <alignment/>
    </xf>
    <xf numFmtId="170" fontId="0" fillId="0" borderId="38" xfId="47" applyNumberFormat="1" applyFont="1" applyBorder="1" applyAlignment="1">
      <alignment/>
    </xf>
    <xf numFmtId="170" fontId="0" fillId="0" borderId="39" xfId="47" applyNumberFormat="1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33" borderId="16" xfId="0" applyFont="1" applyFill="1" applyBorder="1" applyAlignment="1">
      <alignment horizontal="centerContinuous" vertical="center" wrapText="1"/>
    </xf>
    <xf numFmtId="0" fontId="1" fillId="33" borderId="17" xfId="0" applyFont="1" applyFill="1" applyBorder="1" applyAlignment="1">
      <alignment horizontal="centerContinuous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9" fillId="33" borderId="46" xfId="0" applyFont="1" applyFill="1" applyBorder="1" applyAlignment="1">
      <alignment horizontal="centerContinuous"/>
    </xf>
    <xf numFmtId="0" fontId="9" fillId="33" borderId="47" xfId="0" applyFont="1" applyFill="1" applyBorder="1" applyAlignment="1">
      <alignment horizontal="centerContinuous"/>
    </xf>
    <xf numFmtId="0" fontId="9" fillId="33" borderId="48" xfId="0" applyFont="1" applyFill="1" applyBorder="1" applyAlignment="1">
      <alignment horizontal="centerContinuous"/>
    </xf>
    <xf numFmtId="0" fontId="9" fillId="33" borderId="49" xfId="0" applyFont="1" applyFill="1" applyBorder="1" applyAlignment="1">
      <alignment horizontal="center" vertical="center" wrapText="1"/>
    </xf>
    <xf numFmtId="0" fontId="9" fillId="33" borderId="50" xfId="0" applyFont="1" applyFill="1" applyBorder="1" applyAlignment="1">
      <alignment horizontal="center" vertical="center" wrapText="1"/>
    </xf>
    <xf numFmtId="0" fontId="9" fillId="33" borderId="51" xfId="0" applyFont="1" applyFill="1" applyBorder="1" applyAlignment="1">
      <alignment horizontal="center" vertical="center" wrapText="1"/>
    </xf>
    <xf numFmtId="0" fontId="9" fillId="33" borderId="52" xfId="0" applyFont="1" applyFill="1" applyBorder="1" applyAlignment="1">
      <alignment horizontal="center" vertical="center" wrapText="1"/>
    </xf>
    <xf numFmtId="0" fontId="9" fillId="33" borderId="53" xfId="0" applyFont="1" applyFill="1" applyBorder="1" applyAlignment="1">
      <alignment horizontal="center" vertical="center" wrapText="1"/>
    </xf>
    <xf numFmtId="0" fontId="9" fillId="33" borderId="54" xfId="0" applyFont="1" applyFill="1" applyBorder="1" applyAlignment="1">
      <alignment horizontal="center" vertical="center" wrapText="1"/>
    </xf>
    <xf numFmtId="3" fontId="2" fillId="0" borderId="49" xfId="0" applyNumberFormat="1" applyFont="1" applyBorder="1" applyAlignment="1">
      <alignment/>
    </xf>
    <xf numFmtId="3" fontId="2" fillId="0" borderId="50" xfId="0" applyNumberFormat="1" applyFont="1" applyBorder="1" applyAlignment="1">
      <alignment/>
    </xf>
    <xf numFmtId="3" fontId="2" fillId="0" borderId="51" xfId="34" applyNumberFormat="1" applyFont="1" applyBorder="1" applyAlignment="1">
      <alignment/>
    </xf>
    <xf numFmtId="3" fontId="2" fillId="0" borderId="55" xfId="0" applyNumberFormat="1" applyFont="1" applyBorder="1" applyAlignment="1">
      <alignment/>
    </xf>
    <xf numFmtId="3" fontId="2" fillId="0" borderId="56" xfId="0" applyNumberFormat="1" applyFont="1" applyBorder="1" applyAlignment="1">
      <alignment/>
    </xf>
    <xf numFmtId="3" fontId="2" fillId="0" borderId="57" xfId="0" applyNumberFormat="1" applyFont="1" applyBorder="1" applyAlignment="1">
      <alignment/>
    </xf>
    <xf numFmtId="3" fontId="0" fillId="0" borderId="35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40" xfId="47" applyNumberFormat="1" applyFont="1" applyBorder="1" applyAlignment="1">
      <alignment/>
    </xf>
    <xf numFmtId="3" fontId="0" fillId="0" borderId="36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41" xfId="47" applyNumberFormat="1" applyFont="1" applyBorder="1" applyAlignment="1">
      <alignment/>
    </xf>
    <xf numFmtId="3" fontId="0" fillId="0" borderId="37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42" xfId="47" applyNumberFormat="1" applyFon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36" xfId="0" applyNumberFormat="1" applyFill="1" applyBorder="1" applyAlignment="1">
      <alignment/>
    </xf>
    <xf numFmtId="3" fontId="0" fillId="0" borderId="35" xfId="0" applyNumberFormat="1" applyFill="1" applyBorder="1" applyAlignment="1">
      <alignment/>
    </xf>
    <xf numFmtId="3" fontId="0" fillId="0" borderId="38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43" xfId="47" applyNumberFormat="1" applyFont="1" applyBorder="1" applyAlignment="1">
      <alignment/>
    </xf>
    <xf numFmtId="3" fontId="0" fillId="0" borderId="37" xfId="0" applyNumberFormat="1" applyFill="1" applyBorder="1" applyAlignment="1">
      <alignment/>
    </xf>
    <xf numFmtId="3" fontId="0" fillId="0" borderId="39" xfId="0" applyNumberFormat="1" applyFill="1" applyBorder="1" applyAlignment="1">
      <alignment/>
    </xf>
    <xf numFmtId="3" fontId="0" fillId="0" borderId="34" xfId="0" applyNumberFormat="1" applyBorder="1" applyAlignment="1">
      <alignment/>
    </xf>
    <xf numFmtId="3" fontId="0" fillId="0" borderId="44" xfId="47" applyNumberFormat="1" applyFont="1" applyBorder="1" applyAlignment="1">
      <alignment/>
    </xf>
    <xf numFmtId="3" fontId="0" fillId="0" borderId="58" xfId="0" applyNumberFormat="1" applyFill="1" applyBorder="1" applyAlignment="1">
      <alignment/>
    </xf>
    <xf numFmtId="3" fontId="0" fillId="0" borderId="59" xfId="0" applyNumberFormat="1" applyBorder="1" applyAlignment="1">
      <alignment/>
    </xf>
    <xf numFmtId="3" fontId="0" fillId="0" borderId="60" xfId="47" applyNumberFormat="1" applyFont="1" applyBorder="1" applyAlignment="1">
      <alignment/>
    </xf>
    <xf numFmtId="170" fontId="0" fillId="0" borderId="24" xfId="47" applyNumberFormat="1" applyFont="1" applyBorder="1" applyAlignment="1">
      <alignment/>
    </xf>
    <xf numFmtId="0" fontId="1" fillId="33" borderId="56" xfId="0" applyFont="1" applyFill="1" applyBorder="1" applyAlignment="1">
      <alignment horizontal="center" vertical="center" wrapText="1"/>
    </xf>
    <xf numFmtId="0" fontId="1" fillId="33" borderId="57" xfId="0" applyFont="1" applyFill="1" applyBorder="1" applyAlignment="1">
      <alignment horizontal="center" vertical="center" wrapText="1"/>
    </xf>
    <xf numFmtId="170" fontId="0" fillId="0" borderId="61" xfId="47" applyNumberFormat="1" applyFont="1" applyBorder="1" applyAlignment="1">
      <alignment/>
    </xf>
    <xf numFmtId="0" fontId="1" fillId="33" borderId="55" xfId="0" applyFont="1" applyFill="1" applyBorder="1" applyAlignment="1">
      <alignment horizontal="center" vertical="center" wrapText="1"/>
    </xf>
    <xf numFmtId="0" fontId="0" fillId="0" borderId="62" xfId="0" applyBorder="1" applyAlignment="1">
      <alignment/>
    </xf>
    <xf numFmtId="164" fontId="0" fillId="0" borderId="63" xfId="0" applyNumberFormat="1" applyBorder="1" applyAlignment="1">
      <alignment/>
    </xf>
    <xf numFmtId="170" fontId="0" fillId="0" borderId="11" xfId="47" applyNumberFormat="1" applyFont="1" applyBorder="1" applyAlignment="1">
      <alignment/>
    </xf>
    <xf numFmtId="0" fontId="0" fillId="0" borderId="49" xfId="0" applyBorder="1" applyAlignment="1">
      <alignment/>
    </xf>
    <xf numFmtId="164" fontId="0" fillId="0" borderId="50" xfId="0" applyNumberFormat="1" applyBorder="1" applyAlignment="1">
      <alignment/>
    </xf>
    <xf numFmtId="0" fontId="0" fillId="0" borderId="38" xfId="0" applyFill="1" applyBorder="1" applyAlignment="1">
      <alignment/>
    </xf>
    <xf numFmtId="170" fontId="0" fillId="0" borderId="17" xfId="47" applyNumberFormat="1" applyFont="1" applyBorder="1" applyAlignment="1">
      <alignment/>
    </xf>
    <xf numFmtId="9" fontId="0" fillId="0" borderId="36" xfId="47" applyFont="1" applyFill="1" applyBorder="1" applyAlignment="1">
      <alignment/>
    </xf>
    <xf numFmtId="0" fontId="0" fillId="0" borderId="45" xfId="0" applyBorder="1" applyAlignment="1">
      <alignment/>
    </xf>
    <xf numFmtId="164" fontId="0" fillId="0" borderId="33" xfId="0" applyNumberFormat="1" applyBorder="1" applyAlignment="1">
      <alignment horizontal="right"/>
    </xf>
    <xf numFmtId="2" fontId="0" fillId="0" borderId="31" xfId="0" applyNumberFormat="1" applyBorder="1" applyAlignment="1">
      <alignment/>
    </xf>
    <xf numFmtId="164" fontId="0" fillId="0" borderId="64" xfId="0" applyNumberFormat="1" applyBorder="1" applyAlignment="1">
      <alignment/>
    </xf>
    <xf numFmtId="164" fontId="0" fillId="0" borderId="65" xfId="0" applyNumberFormat="1" applyBorder="1" applyAlignment="1">
      <alignment/>
    </xf>
    <xf numFmtId="164" fontId="0" fillId="0" borderId="66" xfId="0" applyNumberFormat="1" applyBorder="1" applyAlignment="1">
      <alignment/>
    </xf>
    <xf numFmtId="170" fontId="0" fillId="0" borderId="18" xfId="47" applyNumberFormat="1" applyBorder="1" applyAlignment="1">
      <alignment/>
    </xf>
    <xf numFmtId="164" fontId="0" fillId="0" borderId="67" xfId="0" applyNumberFormat="1" applyFont="1" applyBorder="1" applyAlignment="1">
      <alignment/>
    </xf>
    <xf numFmtId="164" fontId="0" fillId="0" borderId="67" xfId="0" applyNumberFormat="1" applyBorder="1" applyAlignment="1">
      <alignment/>
    </xf>
    <xf numFmtId="0" fontId="1" fillId="33" borderId="67" xfId="0" applyFont="1" applyFill="1" applyBorder="1" applyAlignment="1">
      <alignment horizontal="center" vertical="center" wrapText="1"/>
    </xf>
    <xf numFmtId="164" fontId="0" fillId="0" borderId="68" xfId="0" applyNumberFormat="1" applyBorder="1" applyAlignment="1">
      <alignment/>
    </xf>
    <xf numFmtId="0" fontId="1" fillId="33" borderId="69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7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/>
    </xf>
    <xf numFmtId="0" fontId="3" fillId="0" borderId="71" xfId="0" applyFont="1" applyBorder="1" applyAlignment="1">
      <alignment/>
    </xf>
    <xf numFmtId="0" fontId="1" fillId="33" borderId="71" xfId="0" applyFont="1" applyFill="1" applyBorder="1" applyAlignment="1">
      <alignment horizontal="center" vertical="center" wrapText="1"/>
    </xf>
    <xf numFmtId="0" fontId="0" fillId="0" borderId="72" xfId="0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1" fillId="33" borderId="16" xfId="0" applyFont="1" applyFill="1" applyBorder="1" applyAlignment="1">
      <alignment horizontal="centerContinuous" vertical="center" wrapText="1"/>
    </xf>
    <xf numFmtId="0" fontId="1" fillId="33" borderId="73" xfId="0" applyFont="1" applyFill="1" applyBorder="1" applyAlignment="1">
      <alignment horizontal="centerContinuous" vertical="center" wrapText="1"/>
    </xf>
    <xf numFmtId="0" fontId="3" fillId="0" borderId="74" xfId="0" applyFont="1" applyBorder="1" applyAlignment="1">
      <alignment/>
    </xf>
    <xf numFmtId="0" fontId="3" fillId="0" borderId="75" xfId="0" applyFont="1" applyBorder="1" applyAlignment="1">
      <alignment/>
    </xf>
    <xf numFmtId="0" fontId="3" fillId="0" borderId="76" xfId="0" applyFont="1" applyBorder="1" applyAlignment="1">
      <alignment/>
    </xf>
    <xf numFmtId="0" fontId="3" fillId="0" borderId="73" xfId="0" applyFont="1" applyBorder="1" applyAlignment="1">
      <alignment/>
    </xf>
    <xf numFmtId="164" fontId="0" fillId="0" borderId="77" xfId="0" applyNumberFormat="1" applyFont="1" applyBorder="1" applyAlignment="1">
      <alignment/>
    </xf>
    <xf numFmtId="164" fontId="0" fillId="0" borderId="78" xfId="0" applyNumberFormat="1" applyFont="1" applyBorder="1" applyAlignment="1">
      <alignment/>
    </xf>
    <xf numFmtId="164" fontId="0" fillId="0" borderId="79" xfId="0" applyNumberFormat="1" applyFont="1" applyBorder="1" applyAlignment="1">
      <alignment/>
    </xf>
    <xf numFmtId="164" fontId="0" fillId="0" borderId="80" xfId="0" applyNumberFormat="1" applyFont="1" applyBorder="1" applyAlignment="1">
      <alignment/>
    </xf>
    <xf numFmtId="164" fontId="0" fillId="0" borderId="81" xfId="0" applyNumberFormat="1" applyFont="1" applyBorder="1" applyAlignment="1">
      <alignment/>
    </xf>
    <xf numFmtId="164" fontId="0" fillId="0" borderId="69" xfId="0" applyNumberFormat="1" applyFont="1" applyBorder="1" applyAlignment="1">
      <alignment/>
    </xf>
    <xf numFmtId="164" fontId="0" fillId="0" borderId="82" xfId="0" applyNumberFormat="1" applyFont="1" applyBorder="1" applyAlignment="1">
      <alignment/>
    </xf>
    <xf numFmtId="164" fontId="0" fillId="0" borderId="73" xfId="0" applyNumberFormat="1" applyFont="1" applyBorder="1" applyAlignment="1">
      <alignment/>
    </xf>
    <xf numFmtId="0" fontId="0" fillId="0" borderId="19" xfId="0" applyFont="1" applyBorder="1" applyAlignment="1">
      <alignment horizontal="right"/>
    </xf>
    <xf numFmtId="0" fontId="0" fillId="0" borderId="27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9" xfId="0" applyFont="1" applyFill="1" applyBorder="1" applyAlignment="1">
      <alignment horizontal="right"/>
    </xf>
    <xf numFmtId="0" fontId="0" fillId="0" borderId="27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70" xfId="0" applyFont="1" applyBorder="1" applyAlignment="1">
      <alignment/>
    </xf>
    <xf numFmtId="164" fontId="2" fillId="0" borderId="34" xfId="0" applyNumberFormat="1" applyFont="1" applyBorder="1" applyAlignment="1">
      <alignment/>
    </xf>
    <xf numFmtId="9" fontId="2" fillId="0" borderId="83" xfId="47" applyFont="1" applyBorder="1" applyAlignment="1">
      <alignment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164" fontId="2" fillId="0" borderId="44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82" xfId="0" applyNumberFormat="1" applyFont="1" applyBorder="1" applyAlignment="1">
      <alignment/>
    </xf>
    <xf numFmtId="9" fontId="2" fillId="0" borderId="29" xfId="47" applyFont="1" applyBorder="1" applyAlignment="1">
      <alignment/>
    </xf>
    <xf numFmtId="0" fontId="2" fillId="0" borderId="39" xfId="0" applyFont="1" applyBorder="1" applyAlignment="1">
      <alignment/>
    </xf>
    <xf numFmtId="166" fontId="2" fillId="0" borderId="12" xfId="0" applyNumberFormat="1" applyFont="1" applyBorder="1" applyAlignment="1">
      <alignment/>
    </xf>
    <xf numFmtId="164" fontId="2" fillId="0" borderId="68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80" xfId="0" applyBorder="1" applyAlignment="1">
      <alignment/>
    </xf>
    <xf numFmtId="0" fontId="0" fillId="0" borderId="30" xfId="0" applyBorder="1" applyAlignment="1">
      <alignment/>
    </xf>
    <xf numFmtId="0" fontId="0" fillId="0" borderId="40" xfId="0" applyBorder="1" applyAlignment="1">
      <alignment/>
    </xf>
    <xf numFmtId="0" fontId="0" fillId="0" borderId="27" xfId="0" applyBorder="1" applyAlignment="1">
      <alignment/>
    </xf>
    <xf numFmtId="0" fontId="0" fillId="0" borderId="78" xfId="0" applyBorder="1" applyAlignment="1">
      <alignment/>
    </xf>
    <xf numFmtId="0" fontId="0" fillId="0" borderId="31" xfId="0" applyBorder="1" applyAlignment="1">
      <alignment/>
    </xf>
    <xf numFmtId="0" fontId="0" fillId="0" borderId="41" xfId="0" applyBorder="1" applyAlignment="1">
      <alignment/>
    </xf>
    <xf numFmtId="0" fontId="0" fillId="0" borderId="20" xfId="0" applyFont="1" applyBorder="1" applyAlignment="1">
      <alignment horizontal="right"/>
    </xf>
    <xf numFmtId="164" fontId="0" fillId="0" borderId="79" xfId="0" applyNumberFormat="1" applyFont="1" applyBorder="1" applyAlignment="1">
      <alignment/>
    </xf>
    <xf numFmtId="170" fontId="0" fillId="0" borderId="42" xfId="47" applyNumberFormat="1" applyFont="1" applyBorder="1" applyAlignment="1">
      <alignment/>
    </xf>
    <xf numFmtId="0" fontId="0" fillId="0" borderId="37" xfId="0" applyFont="1" applyBorder="1" applyAlignment="1">
      <alignment/>
    </xf>
    <xf numFmtId="164" fontId="0" fillId="0" borderId="32" xfId="0" applyNumberFormat="1" applyFont="1" applyBorder="1" applyAlignment="1">
      <alignment/>
    </xf>
    <xf numFmtId="164" fontId="0" fillId="0" borderId="40" xfId="0" applyNumberFormat="1" applyFont="1" applyBorder="1" applyAlignment="1">
      <alignment/>
    </xf>
    <xf numFmtId="164" fontId="0" fillId="0" borderId="41" xfId="0" applyNumberFormat="1" applyFont="1" applyBorder="1" applyAlignment="1">
      <alignment/>
    </xf>
    <xf numFmtId="164" fontId="0" fillId="0" borderId="42" xfId="0" applyNumberFormat="1" applyFont="1" applyBorder="1" applyAlignment="1">
      <alignment/>
    </xf>
    <xf numFmtId="0" fontId="3" fillId="0" borderId="84" xfId="0" applyFont="1" applyBorder="1" applyAlignment="1">
      <alignment/>
    </xf>
    <xf numFmtId="0" fontId="3" fillId="0" borderId="85" xfId="0" applyFont="1" applyBorder="1" applyAlignment="1">
      <alignment/>
    </xf>
    <xf numFmtId="0" fontId="0" fillId="0" borderId="86" xfId="0" applyFont="1" applyFill="1" applyBorder="1" applyAlignment="1">
      <alignment horizontal="right"/>
    </xf>
    <xf numFmtId="164" fontId="0" fillId="0" borderId="87" xfId="0" applyNumberFormat="1" applyFont="1" applyBorder="1" applyAlignment="1">
      <alignment/>
    </xf>
    <xf numFmtId="164" fontId="0" fillId="0" borderId="88" xfId="0" applyNumberFormat="1" applyBorder="1" applyAlignment="1">
      <alignment/>
    </xf>
    <xf numFmtId="170" fontId="0" fillId="0" borderId="89" xfId="47" applyNumberFormat="1" applyFont="1" applyBorder="1" applyAlignment="1">
      <alignment/>
    </xf>
    <xf numFmtId="0" fontId="0" fillId="0" borderId="90" xfId="0" applyFill="1" applyBorder="1" applyAlignment="1">
      <alignment/>
    </xf>
    <xf numFmtId="164" fontId="0" fillId="0" borderId="91" xfId="0" applyNumberFormat="1" applyBorder="1" applyAlignment="1">
      <alignment/>
    </xf>
    <xf numFmtId="0" fontId="3" fillId="0" borderId="92" xfId="0" applyFont="1" applyBorder="1" applyAlignment="1">
      <alignment/>
    </xf>
    <xf numFmtId="0" fontId="0" fillId="0" borderId="86" xfId="0" applyFont="1" applyBorder="1" applyAlignment="1">
      <alignment/>
    </xf>
    <xf numFmtId="164" fontId="0" fillId="0" borderId="88" xfId="0" applyNumberFormat="1" applyFont="1" applyBorder="1" applyAlignment="1">
      <alignment/>
    </xf>
    <xf numFmtId="170" fontId="0" fillId="0" borderId="89" xfId="47" applyNumberFormat="1" applyBorder="1" applyAlignment="1">
      <alignment/>
    </xf>
    <xf numFmtId="0" fontId="0" fillId="0" borderId="90" xfId="0" applyBorder="1" applyAlignment="1">
      <alignment/>
    </xf>
    <xf numFmtId="164" fontId="0" fillId="0" borderId="91" xfId="0" applyNumberFormat="1" applyFont="1" applyBorder="1" applyAlignment="1">
      <alignment/>
    </xf>
    <xf numFmtId="164" fontId="0" fillId="0" borderId="93" xfId="0" applyNumberForma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39" xfId="0" applyBorder="1" applyAlignment="1">
      <alignment/>
    </xf>
    <xf numFmtId="0" fontId="0" fillId="0" borderId="12" xfId="0" applyFont="1" applyBorder="1" applyAlignment="1">
      <alignment/>
    </xf>
    <xf numFmtId="170" fontId="0" fillId="0" borderId="40" xfId="47" applyNumberFormat="1" applyFont="1" applyBorder="1" applyAlignment="1">
      <alignment/>
    </xf>
    <xf numFmtId="170" fontId="0" fillId="0" borderId="41" xfId="47" applyNumberFormat="1" applyFont="1" applyBorder="1" applyAlignment="1">
      <alignment/>
    </xf>
    <xf numFmtId="9" fontId="2" fillId="0" borderId="55" xfId="47" applyFont="1" applyBorder="1" applyAlignment="1">
      <alignment/>
    </xf>
    <xf numFmtId="170" fontId="0" fillId="0" borderId="37" xfId="47" applyNumberFormat="1" applyFont="1" applyBorder="1" applyAlignment="1">
      <alignment/>
    </xf>
    <xf numFmtId="170" fontId="0" fillId="0" borderId="62" xfId="47" applyNumberFormat="1" applyFont="1" applyBorder="1" applyAlignment="1">
      <alignment/>
    </xf>
    <xf numFmtId="170" fontId="0" fillId="0" borderId="90" xfId="47" applyNumberFormat="1" applyFont="1" applyBorder="1" applyAlignment="1">
      <alignment/>
    </xf>
    <xf numFmtId="170" fontId="0" fillId="0" borderId="49" xfId="47" applyNumberFormat="1" applyFont="1" applyBorder="1" applyAlignment="1">
      <alignment/>
    </xf>
    <xf numFmtId="9" fontId="2" fillId="0" borderId="39" xfId="47" applyFont="1" applyBorder="1" applyAlignment="1">
      <alignment/>
    </xf>
    <xf numFmtId="9" fontId="0" fillId="0" borderId="35" xfId="47" applyBorder="1" applyAlignment="1">
      <alignment/>
    </xf>
    <xf numFmtId="170" fontId="0" fillId="0" borderId="36" xfId="47" applyNumberFormat="1" applyBorder="1" applyAlignment="1">
      <alignment/>
    </xf>
    <xf numFmtId="170" fontId="0" fillId="0" borderId="37" xfId="47" applyNumberFormat="1" applyBorder="1" applyAlignment="1">
      <alignment/>
    </xf>
    <xf numFmtId="170" fontId="0" fillId="0" borderId="35" xfId="47" applyNumberFormat="1" applyBorder="1" applyAlignment="1">
      <alignment/>
    </xf>
    <xf numFmtId="170" fontId="0" fillId="0" borderId="90" xfId="47" applyNumberFormat="1" applyBorder="1" applyAlignment="1">
      <alignment/>
    </xf>
    <xf numFmtId="170" fontId="0" fillId="0" borderId="39" xfId="47" applyNumberFormat="1" applyBorder="1" applyAlignment="1">
      <alignment/>
    </xf>
    <xf numFmtId="170" fontId="0" fillId="0" borderId="35" xfId="47" applyNumberFormat="1" applyFont="1" applyBorder="1" applyAlignment="1">
      <alignment/>
    </xf>
    <xf numFmtId="170" fontId="0" fillId="0" borderId="38" xfId="47" applyNumberFormat="1" applyBorder="1" applyAlignment="1">
      <alignment/>
    </xf>
    <xf numFmtId="170" fontId="0" fillId="0" borderId="16" xfId="47" applyNumberFormat="1" applyBorder="1" applyAlignment="1">
      <alignment/>
    </xf>
    <xf numFmtId="0" fontId="2" fillId="0" borderId="71" xfId="0" applyFont="1" applyBorder="1" applyAlignment="1">
      <alignment/>
    </xf>
    <xf numFmtId="164" fontId="2" fillId="0" borderId="83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0" fillId="0" borderId="85" xfId="0" applyFill="1" applyBorder="1" applyAlignment="1">
      <alignment/>
    </xf>
    <xf numFmtId="0" fontId="0" fillId="0" borderId="14" xfId="0" applyBorder="1" applyAlignment="1">
      <alignment/>
    </xf>
    <xf numFmtId="0" fontId="0" fillId="0" borderId="21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164" fontId="0" fillId="0" borderId="44" xfId="0" applyNumberFormat="1" applyFont="1" applyBorder="1" applyAlignment="1">
      <alignment/>
    </xf>
    <xf numFmtId="164" fontId="0" fillId="0" borderId="43" xfId="0" applyNumberFormat="1" applyFont="1" applyBorder="1" applyAlignment="1">
      <alignment/>
    </xf>
    <xf numFmtId="0" fontId="1" fillId="33" borderId="16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0" fillId="0" borderId="85" xfId="0" applyBorder="1" applyAlignment="1">
      <alignment/>
    </xf>
    <xf numFmtId="0" fontId="1" fillId="33" borderId="94" xfId="0" applyFont="1" applyFill="1" applyBorder="1" applyAlignment="1">
      <alignment horizontal="center" vertical="center" wrapText="1"/>
    </xf>
    <xf numFmtId="164" fontId="2" fillId="0" borderId="94" xfId="0" applyNumberFormat="1" applyFont="1" applyBorder="1" applyAlignment="1">
      <alignment/>
    </xf>
    <xf numFmtId="164" fontId="2" fillId="0" borderId="83" xfId="47" applyNumberFormat="1" applyFont="1" applyBorder="1" applyAlignment="1">
      <alignment/>
    </xf>
    <xf numFmtId="164" fontId="0" fillId="0" borderId="40" xfId="47" applyNumberFormat="1" applyFont="1" applyBorder="1" applyAlignment="1">
      <alignment/>
    </xf>
    <xf numFmtId="164" fontId="0" fillId="0" borderId="41" xfId="47" applyNumberFormat="1" applyFont="1" applyBorder="1" applyAlignment="1">
      <alignment/>
    </xf>
    <xf numFmtId="164" fontId="2" fillId="0" borderId="42" xfId="47" applyNumberFormat="1" applyFont="1" applyBorder="1" applyAlignment="1">
      <alignment/>
    </xf>
    <xf numFmtId="164" fontId="2" fillId="0" borderId="95" xfId="47" applyNumberFormat="1" applyFont="1" applyBorder="1" applyAlignment="1">
      <alignment/>
    </xf>
    <xf numFmtId="164" fontId="0" fillId="0" borderId="96" xfId="47" applyNumberFormat="1" applyFont="1" applyBorder="1" applyAlignment="1">
      <alignment/>
    </xf>
    <xf numFmtId="164" fontId="2" fillId="0" borderId="51" xfId="47" applyNumberFormat="1" applyFont="1" applyBorder="1" applyAlignment="1">
      <alignment/>
    </xf>
    <xf numFmtId="164" fontId="2" fillId="0" borderId="40" xfId="47" applyNumberFormat="1" applyFont="1" applyBorder="1" applyAlignment="1">
      <alignment/>
    </xf>
    <xf numFmtId="164" fontId="0" fillId="0" borderId="91" xfId="47" applyNumberFormat="1" applyFont="1" applyBorder="1" applyAlignment="1">
      <alignment/>
    </xf>
    <xf numFmtId="164" fontId="0" fillId="0" borderId="44" xfId="47" applyNumberFormat="1" applyFont="1" applyBorder="1" applyAlignment="1">
      <alignment/>
    </xf>
    <xf numFmtId="164" fontId="0" fillId="0" borderId="42" xfId="47" applyNumberFormat="1" applyFont="1" applyBorder="1" applyAlignment="1">
      <alignment/>
    </xf>
    <xf numFmtId="164" fontId="0" fillId="0" borderId="43" xfId="47" applyNumberFormat="1" applyFont="1" applyBorder="1" applyAlignment="1">
      <alignment/>
    </xf>
    <xf numFmtId="164" fontId="0" fillId="0" borderId="51" xfId="47" applyNumberFormat="1" applyFont="1" applyBorder="1" applyAlignment="1">
      <alignment/>
    </xf>
    <xf numFmtId="164" fontId="0" fillId="0" borderId="40" xfId="47" applyNumberFormat="1" applyBorder="1" applyAlignment="1">
      <alignment/>
    </xf>
    <xf numFmtId="164" fontId="0" fillId="0" borderId="41" xfId="47" applyNumberFormat="1" applyBorder="1" applyAlignment="1">
      <alignment/>
    </xf>
    <xf numFmtId="164" fontId="0" fillId="0" borderId="42" xfId="47" applyNumberFormat="1" applyBorder="1" applyAlignment="1">
      <alignment/>
    </xf>
    <xf numFmtId="164" fontId="0" fillId="0" borderId="43" xfId="47" applyNumberFormat="1" applyBorder="1" applyAlignment="1">
      <alignment/>
    </xf>
    <xf numFmtId="164" fontId="2" fillId="0" borderId="44" xfId="47" applyNumberFormat="1" applyFont="1" applyBorder="1" applyAlignment="1">
      <alignment/>
    </xf>
    <xf numFmtId="164" fontId="0" fillId="0" borderId="91" xfId="47" applyNumberFormat="1" applyBorder="1" applyAlignment="1">
      <alignment/>
    </xf>
    <xf numFmtId="164" fontId="0" fillId="0" borderId="44" xfId="47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9" fillId="33" borderId="46" xfId="0" applyFont="1" applyFill="1" applyBorder="1" applyAlignment="1">
      <alignment horizontal="center" vertical="center"/>
    </xf>
    <xf numFmtId="0" fontId="9" fillId="33" borderId="47" xfId="0" applyFont="1" applyFill="1" applyBorder="1" applyAlignment="1">
      <alignment horizontal="center" vertical="center"/>
    </xf>
    <xf numFmtId="0" fontId="9" fillId="33" borderId="48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showGridLines="0" view="pageLayout" workbookViewId="0" topLeftCell="A1">
      <selection activeCell="B38" sqref="B38"/>
    </sheetView>
  </sheetViews>
  <sheetFormatPr defaultColWidth="9.140625" defaultRowHeight="12.75"/>
  <cols>
    <col min="1" max="1" width="3.7109375" style="0" customWidth="1"/>
    <col min="2" max="2" width="31.00390625" style="0" customWidth="1"/>
    <col min="3" max="3" width="10.57421875" style="0" customWidth="1"/>
    <col min="4" max="4" width="11.28125" style="0" customWidth="1"/>
    <col min="5" max="5" width="9.28125" style="0" customWidth="1"/>
    <col min="6" max="8" width="11.28125" style="0" customWidth="1"/>
    <col min="9" max="9" width="10.57421875" style="0" customWidth="1"/>
    <col min="10" max="10" width="10.7109375" style="0" customWidth="1"/>
    <col min="11" max="11" width="9.140625" style="0" customWidth="1"/>
    <col min="12" max="12" width="10.28125" style="0" customWidth="1"/>
    <col min="13" max="13" width="10.7109375" style="0" customWidth="1"/>
    <col min="14" max="14" width="9.140625" style="0" customWidth="1"/>
  </cols>
  <sheetData>
    <row r="1" ht="15.75">
      <c r="A1" s="64" t="s">
        <v>58</v>
      </c>
    </row>
    <row r="2" ht="12.75">
      <c r="A2" t="s">
        <v>59</v>
      </c>
    </row>
    <row r="4" spans="1:6" ht="12.75">
      <c r="A4" s="65" t="s">
        <v>54</v>
      </c>
      <c r="D4" s="13"/>
      <c r="E4" s="13"/>
      <c r="F4" s="13"/>
    </row>
    <row r="5" spans="1:6" ht="12.75">
      <c r="A5" s="66" t="s">
        <v>55</v>
      </c>
      <c r="D5" s="13"/>
      <c r="E5" s="13"/>
      <c r="F5" s="13"/>
    </row>
    <row r="6" spans="1:6" ht="12.75">
      <c r="A6" s="13" t="s">
        <v>50</v>
      </c>
      <c r="D6" s="13"/>
      <c r="E6" s="13"/>
      <c r="F6" s="13"/>
    </row>
    <row r="7" spans="1:6" ht="13.5" thickBot="1">
      <c r="A7" s="13"/>
      <c r="D7" s="13"/>
      <c r="E7" s="13"/>
      <c r="F7" s="13"/>
    </row>
    <row r="8" spans="1:14" s="3" customFormat="1" ht="60" customHeight="1" thickBot="1">
      <c r="A8" s="67" t="s">
        <v>36</v>
      </c>
      <c r="B8" s="149"/>
      <c r="C8" s="140" t="s">
        <v>41</v>
      </c>
      <c r="D8" s="139" t="s">
        <v>39</v>
      </c>
      <c r="E8" s="70" t="s">
        <v>42</v>
      </c>
      <c r="F8" s="72" t="s">
        <v>38</v>
      </c>
      <c r="G8" s="117" t="s">
        <v>29</v>
      </c>
      <c r="H8" s="115" t="s">
        <v>28</v>
      </c>
      <c r="I8" s="117" t="s">
        <v>26</v>
      </c>
      <c r="J8" s="114" t="s">
        <v>40</v>
      </c>
      <c r="K8" s="72" t="s">
        <v>43</v>
      </c>
      <c r="L8" s="143" t="s">
        <v>30</v>
      </c>
      <c r="M8" s="262" t="s">
        <v>44</v>
      </c>
      <c r="N8" s="72" t="s">
        <v>45</v>
      </c>
    </row>
    <row r="9" spans="1:14" ht="13.5" thickBot="1">
      <c r="A9" s="181" t="s">
        <v>37</v>
      </c>
      <c r="B9" s="142"/>
      <c r="C9" s="182">
        <v>4481.231</v>
      </c>
      <c r="D9" s="183">
        <v>1121989.8</v>
      </c>
      <c r="E9" s="184">
        <v>42560.833</v>
      </c>
      <c r="F9" s="281">
        <f>SUM(E9+D9)</f>
        <v>1164550.6330000001</v>
      </c>
      <c r="G9" s="232">
        <v>1</v>
      </c>
      <c r="H9" s="185">
        <v>1</v>
      </c>
      <c r="I9" s="186">
        <v>3165.533</v>
      </c>
      <c r="J9" s="187">
        <v>902340.947</v>
      </c>
      <c r="K9" s="188">
        <v>16332.902</v>
      </c>
      <c r="L9" s="247">
        <v>1315.698</v>
      </c>
      <c r="M9" s="263">
        <v>219648.913</v>
      </c>
      <c r="N9" s="248">
        <v>26227.931</v>
      </c>
    </row>
    <row r="10" spans="1:14" ht="12.75">
      <c r="A10" s="16" t="s">
        <v>0</v>
      </c>
      <c r="B10" s="16"/>
      <c r="C10" s="196"/>
      <c r="D10" s="197"/>
      <c r="E10" s="42"/>
      <c r="F10" s="277"/>
      <c r="G10" s="34"/>
      <c r="H10" s="199"/>
      <c r="I10" s="34"/>
      <c r="J10" s="198"/>
      <c r="K10" s="47"/>
      <c r="L10" s="147"/>
      <c r="M10" s="129"/>
      <c r="N10" s="47"/>
    </row>
    <row r="11" spans="1:14" ht="12.75">
      <c r="A11" s="18" t="s">
        <v>1</v>
      </c>
      <c r="B11" s="18"/>
      <c r="C11" s="200"/>
      <c r="D11" s="201"/>
      <c r="E11" s="43"/>
      <c r="F11" s="278"/>
      <c r="G11" s="35"/>
      <c r="H11" s="203"/>
      <c r="I11" s="35"/>
      <c r="J11" s="202"/>
      <c r="K11" s="48"/>
      <c r="L11" s="145"/>
      <c r="M11" s="130"/>
      <c r="N11" s="48"/>
    </row>
    <row r="12" spans="1:14" ht="13.5" thickBot="1">
      <c r="A12" s="20" t="s">
        <v>2</v>
      </c>
      <c r="B12" s="20"/>
      <c r="C12" s="204">
        <v>2634.183</v>
      </c>
      <c r="D12" s="205">
        <v>708183.425</v>
      </c>
      <c r="E12" s="44">
        <v>25732.506</v>
      </c>
      <c r="F12" s="279">
        <f aca="true" t="shared" si="0" ref="F12:F22">SUM(E12+D12)</f>
        <v>733915.9310000001</v>
      </c>
      <c r="G12" s="233">
        <f>SUM(C12/C9)</f>
        <v>0.5878257559139443</v>
      </c>
      <c r="H12" s="206">
        <f>SUM(D12/D9)</f>
        <v>0.6311852612207348</v>
      </c>
      <c r="I12" s="207">
        <v>2042.4</v>
      </c>
      <c r="J12" s="208">
        <v>605289.328</v>
      </c>
      <c r="K12" s="49">
        <v>9778.568</v>
      </c>
      <c r="L12" s="249">
        <v>591.783</v>
      </c>
      <c r="M12" s="131">
        <v>102894.097</v>
      </c>
      <c r="N12" s="49">
        <v>15953.938</v>
      </c>
    </row>
    <row r="13" spans="1:14" ht="12.75">
      <c r="A13" s="8"/>
      <c r="B13" s="16" t="s">
        <v>3</v>
      </c>
      <c r="C13" s="163">
        <v>592.763</v>
      </c>
      <c r="D13" s="155">
        <v>165824.876</v>
      </c>
      <c r="E13" s="42">
        <v>2446.6</v>
      </c>
      <c r="F13" s="277">
        <f t="shared" si="0"/>
        <v>168271.476</v>
      </c>
      <c r="G13" s="234">
        <f>SUM(C13/C9)</f>
        <v>0.13227682304259702</v>
      </c>
      <c r="H13" s="116">
        <f>SUM(D13/D9)</f>
        <v>0.14779535072422226</v>
      </c>
      <c r="I13" s="118">
        <v>482.435</v>
      </c>
      <c r="J13" s="119">
        <v>148009.738</v>
      </c>
      <c r="K13" s="47">
        <v>986.302</v>
      </c>
      <c r="L13" s="144">
        <v>110.328</v>
      </c>
      <c r="M13" s="129">
        <v>17815.138</v>
      </c>
      <c r="N13" s="47">
        <v>1460.352</v>
      </c>
    </row>
    <row r="14" spans="1:14" ht="12.75">
      <c r="A14" s="8"/>
      <c r="B14" s="18" t="s">
        <v>4</v>
      </c>
      <c r="C14" s="164">
        <v>1022.538</v>
      </c>
      <c r="D14" s="156">
        <v>280057.073</v>
      </c>
      <c r="E14" s="43">
        <v>11199.48</v>
      </c>
      <c r="F14" s="278">
        <f t="shared" si="0"/>
        <v>291256.55299999996</v>
      </c>
      <c r="G14" s="59">
        <f>SUM(C14/C9)</f>
        <v>0.22818239006201646</v>
      </c>
      <c r="H14" s="27">
        <f>SUM(D14/D9)</f>
        <v>0.2496075035619753</v>
      </c>
      <c r="I14" s="35">
        <v>779.524</v>
      </c>
      <c r="J14" s="43">
        <v>238784.291</v>
      </c>
      <c r="K14" s="48">
        <v>4391.834</v>
      </c>
      <c r="L14" s="145">
        <v>243.014</v>
      </c>
      <c r="M14" s="130">
        <v>41272.782</v>
      </c>
      <c r="N14" s="48">
        <v>6807.646</v>
      </c>
    </row>
    <row r="15" spans="1:14" ht="13.5" thickBot="1">
      <c r="A15" s="8"/>
      <c r="B15" s="20" t="s">
        <v>5</v>
      </c>
      <c r="C15" s="165">
        <v>1018.882</v>
      </c>
      <c r="D15" s="157">
        <v>262301.476</v>
      </c>
      <c r="E15" s="44">
        <v>12086.372</v>
      </c>
      <c r="F15" s="279">
        <f t="shared" si="0"/>
        <v>274387.848</v>
      </c>
      <c r="G15" s="60">
        <f>SUM(C15/C9)</f>
        <v>0.22736654280933075</v>
      </c>
      <c r="H15" s="23">
        <f>SUM(D15/D9)</f>
        <v>0.2337824069345372</v>
      </c>
      <c r="I15" s="36">
        <v>780.441</v>
      </c>
      <c r="J15" s="44">
        <v>218495.299</v>
      </c>
      <c r="K15" s="49">
        <v>4400.432</v>
      </c>
      <c r="L15" s="146">
        <v>238.441</v>
      </c>
      <c r="M15" s="131">
        <v>43806.177</v>
      </c>
      <c r="N15" s="49">
        <v>7685.94</v>
      </c>
    </row>
    <row r="16" spans="1:14" ht="12.75">
      <c r="A16" s="16" t="s">
        <v>6</v>
      </c>
      <c r="B16" s="16"/>
      <c r="C16" s="163">
        <v>79.739</v>
      </c>
      <c r="D16" s="158">
        <v>22392.369</v>
      </c>
      <c r="E16" s="42">
        <v>1134.879</v>
      </c>
      <c r="F16" s="277">
        <f t="shared" si="0"/>
        <v>23527.248</v>
      </c>
      <c r="G16" s="58">
        <f>SUM(C16/C9)</f>
        <v>0.01779399455194343</v>
      </c>
      <c r="H16" s="26">
        <f>SUM(D16/D9)</f>
        <v>0.019957729562247357</v>
      </c>
      <c r="I16" s="34">
        <v>61.585</v>
      </c>
      <c r="J16" s="42">
        <v>19347.142</v>
      </c>
      <c r="K16" s="47">
        <v>783.763</v>
      </c>
      <c r="L16" s="147">
        <v>18.154</v>
      </c>
      <c r="M16" s="129">
        <v>3045.227</v>
      </c>
      <c r="N16" s="47">
        <v>351.16</v>
      </c>
    </row>
    <row r="17" spans="1:14" ht="12.75">
      <c r="A17" s="213" t="s">
        <v>7</v>
      </c>
      <c r="B17" s="213"/>
      <c r="C17" s="214">
        <v>740.121</v>
      </c>
      <c r="D17" s="215">
        <v>190475.939</v>
      </c>
      <c r="E17" s="216">
        <v>6524.799</v>
      </c>
      <c r="F17" s="282">
        <f t="shared" si="0"/>
        <v>197000.738</v>
      </c>
      <c r="G17" s="235">
        <f>SUM(C17/C9)</f>
        <v>0.16516019816876212</v>
      </c>
      <c r="H17" s="217">
        <f>SUM(D17/D9)</f>
        <v>0.16976619484419556</v>
      </c>
      <c r="I17" s="218">
        <v>611.72</v>
      </c>
      <c r="J17" s="216">
        <v>169071.147</v>
      </c>
      <c r="K17" s="219">
        <v>3045.125</v>
      </c>
      <c r="L17" s="250">
        <v>128.401</v>
      </c>
      <c r="M17" s="226">
        <v>21404.792</v>
      </c>
      <c r="N17" s="219">
        <v>3479.674</v>
      </c>
    </row>
    <row r="18" spans="1:14" ht="13.5" thickBot="1">
      <c r="A18" s="212" t="s">
        <v>8</v>
      </c>
      <c r="B18" s="8"/>
      <c r="C18" s="227">
        <v>639.948</v>
      </c>
      <c r="D18" s="161">
        <v>112312.667</v>
      </c>
      <c r="E18" s="46">
        <v>6310.933</v>
      </c>
      <c r="F18" s="283">
        <f t="shared" si="0"/>
        <v>118623.6</v>
      </c>
      <c r="G18" s="62">
        <f>SUM(C18/C9)</f>
        <v>0.14280629585932972</v>
      </c>
      <c r="H18" s="28">
        <f>SUM(D18/D9)</f>
        <v>0.10010132623309052</v>
      </c>
      <c r="I18" s="228">
        <v>222.163</v>
      </c>
      <c r="J18" s="46">
        <v>51031.475</v>
      </c>
      <c r="K18" s="51">
        <v>1140.4</v>
      </c>
      <c r="L18" s="251">
        <v>417.785</v>
      </c>
      <c r="M18" s="136">
        <v>61281.192</v>
      </c>
      <c r="N18" s="51">
        <v>5170.533</v>
      </c>
    </row>
    <row r="19" spans="1:14" ht="12.75">
      <c r="A19" s="8"/>
      <c r="B19" s="16" t="s">
        <v>9</v>
      </c>
      <c r="C19" s="163">
        <v>122.589</v>
      </c>
      <c r="D19" s="158">
        <v>18140.704</v>
      </c>
      <c r="E19" s="42">
        <v>834.642</v>
      </c>
      <c r="F19" s="277">
        <f t="shared" si="0"/>
        <v>18975.346</v>
      </c>
      <c r="G19" s="58">
        <f>SUM(C19/C9)</f>
        <v>0.027356099250406864</v>
      </c>
      <c r="H19" s="26">
        <f>SUM(D19/D9)</f>
        <v>0.016168332368083918</v>
      </c>
      <c r="I19" s="34"/>
      <c r="J19" s="42"/>
      <c r="K19" s="47">
        <v>3.84</v>
      </c>
      <c r="L19" s="147">
        <v>122.589</v>
      </c>
      <c r="M19" s="129">
        <v>18140.704</v>
      </c>
      <c r="N19" s="47">
        <v>830.802</v>
      </c>
    </row>
    <row r="20" spans="1:14" ht="13.5" thickBot="1">
      <c r="A20" s="141"/>
      <c r="B20" s="20" t="s">
        <v>25</v>
      </c>
      <c r="C20" s="165">
        <v>517.359</v>
      </c>
      <c r="D20" s="157">
        <v>94171.963</v>
      </c>
      <c r="E20" s="44">
        <v>5476.291</v>
      </c>
      <c r="F20" s="279">
        <f t="shared" si="0"/>
        <v>99648.254</v>
      </c>
      <c r="G20" s="60">
        <f>SUM(C20/C9)</f>
        <v>0.11545019660892288</v>
      </c>
      <c r="H20" s="23">
        <f>SUM(D20/D9)</f>
        <v>0.08393299386500662</v>
      </c>
      <c r="I20" s="36">
        <v>222.163</v>
      </c>
      <c r="J20" s="44">
        <v>51031.475</v>
      </c>
      <c r="K20" s="49">
        <v>1136.56</v>
      </c>
      <c r="L20" s="146">
        <v>295.196</v>
      </c>
      <c r="M20" s="131">
        <v>43140.488</v>
      </c>
      <c r="N20" s="49">
        <v>4339.731</v>
      </c>
    </row>
    <row r="21" spans="1:14" ht="13.5" thickBot="1">
      <c r="A21" s="10" t="s">
        <v>51</v>
      </c>
      <c r="B21" s="10"/>
      <c r="C21" s="166">
        <v>33.659</v>
      </c>
      <c r="D21" s="159">
        <v>7668.599</v>
      </c>
      <c r="E21" s="45">
        <v>101.044</v>
      </c>
      <c r="F21" s="280">
        <f t="shared" si="0"/>
        <v>7769.643</v>
      </c>
      <c r="G21" s="236">
        <f>SUM(C21/C9)</f>
        <v>0.007511105765357778</v>
      </c>
      <c r="H21" s="120">
        <f>SUM(D21/D9)</f>
        <v>0.006834820601755916</v>
      </c>
      <c r="I21" s="121">
        <v>32.868</v>
      </c>
      <c r="J21" s="122">
        <v>7544.461</v>
      </c>
      <c r="K21" s="50">
        <v>45.2</v>
      </c>
      <c r="L21" s="126">
        <v>0.791</v>
      </c>
      <c r="M21" s="134">
        <v>124.138</v>
      </c>
      <c r="N21" s="50">
        <v>55.844</v>
      </c>
    </row>
    <row r="22" spans="1:14" ht="12.75">
      <c r="A22" s="8"/>
      <c r="B22" s="16" t="s">
        <v>10</v>
      </c>
      <c r="C22" s="167">
        <v>25.517</v>
      </c>
      <c r="D22" s="158">
        <v>5288.931</v>
      </c>
      <c r="E22" s="42">
        <v>6.8</v>
      </c>
      <c r="F22" s="277">
        <f t="shared" si="0"/>
        <v>5295.731</v>
      </c>
      <c r="G22" s="58">
        <f>SUM(C22/C9)</f>
        <v>0.005694194296165495</v>
      </c>
      <c r="H22" s="26">
        <f>SUM(D22/D9)</f>
        <v>0.004713885099490209</v>
      </c>
      <c r="I22" s="38">
        <v>25.267</v>
      </c>
      <c r="J22" s="42">
        <v>5259.781</v>
      </c>
      <c r="K22" s="47">
        <v>6.8</v>
      </c>
      <c r="L22" s="252">
        <v>0.25</v>
      </c>
      <c r="M22" s="129">
        <v>29.15</v>
      </c>
      <c r="N22" s="47"/>
    </row>
    <row r="23" spans="1:14" ht="12.75">
      <c r="A23" s="8"/>
      <c r="B23" s="18" t="s">
        <v>11</v>
      </c>
      <c r="C23" s="164"/>
      <c r="D23" s="156"/>
      <c r="E23" s="43"/>
      <c r="F23" s="278"/>
      <c r="G23" s="59"/>
      <c r="H23" s="27"/>
      <c r="I23" s="35"/>
      <c r="J23" s="43"/>
      <c r="K23" s="48"/>
      <c r="L23" s="145"/>
      <c r="M23" s="130"/>
      <c r="N23" s="48"/>
    </row>
    <row r="24" spans="1:14" ht="12.75">
      <c r="A24" s="8"/>
      <c r="B24" s="18" t="s">
        <v>12</v>
      </c>
      <c r="C24" s="164">
        <v>8.142</v>
      </c>
      <c r="D24" s="156">
        <v>2379.668</v>
      </c>
      <c r="E24" s="43">
        <v>94.244</v>
      </c>
      <c r="F24" s="278">
        <f>SUM(E24+D24)</f>
        <v>2473.9120000000003</v>
      </c>
      <c r="G24" s="59">
        <f>SUM(C24/C9)</f>
        <v>0.001816911469192282</v>
      </c>
      <c r="H24" s="27">
        <f>SUM(D24/D9)</f>
        <v>0.002120935502265707</v>
      </c>
      <c r="I24" s="35">
        <v>7.601</v>
      </c>
      <c r="J24" s="43">
        <v>2284.68</v>
      </c>
      <c r="K24" s="48">
        <v>38.4</v>
      </c>
      <c r="L24" s="145">
        <v>0.541</v>
      </c>
      <c r="M24" s="130">
        <v>94.988</v>
      </c>
      <c r="N24" s="48">
        <v>55.844</v>
      </c>
    </row>
    <row r="25" spans="1:14" ht="12.75">
      <c r="A25" s="8"/>
      <c r="B25" s="18" t="s">
        <v>13</v>
      </c>
      <c r="C25" s="168"/>
      <c r="D25" s="156"/>
      <c r="E25" s="43"/>
      <c r="F25" s="278"/>
      <c r="G25" s="59"/>
      <c r="H25" s="27"/>
      <c r="I25" s="37"/>
      <c r="J25" s="43"/>
      <c r="K25" s="48"/>
      <c r="L25" s="253"/>
      <c r="M25" s="130"/>
      <c r="N25" s="48"/>
    </row>
    <row r="26" spans="1:14" ht="12.75">
      <c r="A26" s="8"/>
      <c r="B26" s="18" t="s">
        <v>14</v>
      </c>
      <c r="C26" s="168"/>
      <c r="D26" s="156"/>
      <c r="E26" s="43"/>
      <c r="F26" s="278"/>
      <c r="G26" s="59"/>
      <c r="H26" s="27"/>
      <c r="I26" s="37"/>
      <c r="J26" s="43"/>
      <c r="K26" s="48"/>
      <c r="L26" s="253"/>
      <c r="M26" s="130"/>
      <c r="N26" s="48"/>
    </row>
    <row r="27" spans="1:14" ht="13.5" thickBot="1">
      <c r="A27" s="8"/>
      <c r="B27" s="20" t="s">
        <v>15</v>
      </c>
      <c r="C27" s="171"/>
      <c r="D27" s="157"/>
      <c r="E27" s="44"/>
      <c r="F27" s="279"/>
      <c r="G27" s="60"/>
      <c r="H27" s="23"/>
      <c r="I27" s="40"/>
      <c r="J27" s="44"/>
      <c r="K27" s="49"/>
      <c r="L27" s="254"/>
      <c r="M27" s="131"/>
      <c r="N27" s="49"/>
    </row>
    <row r="28" spans="1:14" ht="13.5" thickBot="1">
      <c r="A28" s="10" t="s">
        <v>20</v>
      </c>
      <c r="B28" s="10"/>
      <c r="C28" s="169">
        <v>212.858</v>
      </c>
      <c r="D28" s="160">
        <v>45700.607</v>
      </c>
      <c r="E28" s="45">
        <v>453.798</v>
      </c>
      <c r="F28" s="280">
        <f aca="true" t="shared" si="1" ref="F28:F34">SUM(E28+D28)</f>
        <v>46154.405000000006</v>
      </c>
      <c r="G28" s="61">
        <f>SUM(C28/C9)</f>
        <v>0.047499894560222404</v>
      </c>
      <c r="H28" s="24">
        <f>SUM(D28/D9)</f>
        <v>0.04073174907650676</v>
      </c>
      <c r="I28" s="123">
        <v>132.062</v>
      </c>
      <c r="J28" s="45">
        <v>32001.118</v>
      </c>
      <c r="K28" s="50">
        <v>230.118</v>
      </c>
      <c r="L28" s="255">
        <v>80.796</v>
      </c>
      <c r="M28" s="134">
        <v>13699.49</v>
      </c>
      <c r="N28" s="50">
        <v>223.68</v>
      </c>
    </row>
    <row r="29" spans="1:14" ht="13.5" thickBot="1">
      <c r="A29" s="10"/>
      <c r="B29" s="142" t="s">
        <v>21</v>
      </c>
      <c r="C29" s="170">
        <v>212.858</v>
      </c>
      <c r="D29" s="161">
        <v>45700.608</v>
      </c>
      <c r="E29" s="46">
        <v>453.798</v>
      </c>
      <c r="F29" s="283">
        <f t="shared" si="1"/>
        <v>46154.406</v>
      </c>
      <c r="G29" s="62">
        <f>SUM(C29/C9)</f>
        <v>0.047499894560222404</v>
      </c>
      <c r="H29" s="28">
        <f>SUM(D29/D9)</f>
        <v>0.04073174996778046</v>
      </c>
      <c r="I29" s="41">
        <v>132.062</v>
      </c>
      <c r="J29" s="46">
        <v>32001.118</v>
      </c>
      <c r="K29" s="51">
        <v>230.118</v>
      </c>
      <c r="L29" s="256">
        <v>80.796</v>
      </c>
      <c r="M29" s="136">
        <v>13699.49</v>
      </c>
      <c r="N29" s="51">
        <v>223.68</v>
      </c>
    </row>
    <row r="30" spans="1:14" ht="13.5" thickBot="1">
      <c r="A30" s="8" t="s">
        <v>16</v>
      </c>
      <c r="B30" s="10"/>
      <c r="C30" s="169">
        <v>89.864</v>
      </c>
      <c r="D30" s="162">
        <v>24186.41</v>
      </c>
      <c r="E30" s="45">
        <v>2196.168</v>
      </c>
      <c r="F30" s="280">
        <f t="shared" si="1"/>
        <v>26382.578</v>
      </c>
      <c r="G30" s="61">
        <f>SUM(C30/C9)</f>
        <v>0.02005341835758969</v>
      </c>
      <c r="H30" s="24">
        <f>SUM(D30/D9)</f>
        <v>0.021556711121616254</v>
      </c>
      <c r="I30" s="123">
        <v>62.735</v>
      </c>
      <c r="J30" s="127">
        <v>18056.276</v>
      </c>
      <c r="K30" s="50">
        <v>1309.728</v>
      </c>
      <c r="L30" s="255">
        <v>27.129</v>
      </c>
      <c r="M30" s="134">
        <v>6130.134</v>
      </c>
      <c r="N30" s="50">
        <v>886.44</v>
      </c>
    </row>
    <row r="31" spans="1:14" ht="12.75">
      <c r="A31" s="142"/>
      <c r="B31" s="16" t="s">
        <v>17</v>
      </c>
      <c r="C31" s="163">
        <v>8.916</v>
      </c>
      <c r="D31" s="158">
        <v>2305.05</v>
      </c>
      <c r="E31" s="42">
        <v>1337.018</v>
      </c>
      <c r="F31" s="277">
        <f t="shared" si="1"/>
        <v>3642.068</v>
      </c>
      <c r="G31" s="58">
        <f>SUM(C31/C9)</f>
        <v>0.0019896318667794633</v>
      </c>
      <c r="H31" s="230">
        <f>SUM(D31/D9)</f>
        <v>0.0020544304413462585</v>
      </c>
      <c r="I31" s="34">
        <v>6.083</v>
      </c>
      <c r="J31" s="42">
        <v>1708.784</v>
      </c>
      <c r="K31" s="47">
        <v>1275.683</v>
      </c>
      <c r="L31" s="147">
        <v>2.833</v>
      </c>
      <c r="M31" s="129">
        <v>596.266</v>
      </c>
      <c r="N31" s="47">
        <v>61.335</v>
      </c>
    </row>
    <row r="32" spans="1:14" ht="12.75">
      <c r="A32" s="8"/>
      <c r="B32" s="18" t="s">
        <v>22</v>
      </c>
      <c r="C32" s="168">
        <v>67.857</v>
      </c>
      <c r="D32" s="156">
        <v>18762.534</v>
      </c>
      <c r="E32" s="43">
        <v>185.959</v>
      </c>
      <c r="F32" s="278">
        <f t="shared" si="1"/>
        <v>18948.493</v>
      </c>
      <c r="G32" s="59">
        <f>SUM(C32/C9)</f>
        <v>0.015142490980714898</v>
      </c>
      <c r="H32" s="231">
        <f>SUM(D32/D9)</f>
        <v>0.01672255309272865</v>
      </c>
      <c r="I32" s="37">
        <v>56.652</v>
      </c>
      <c r="J32" s="43">
        <v>16347.492</v>
      </c>
      <c r="K32" s="48">
        <v>34.045</v>
      </c>
      <c r="L32" s="253">
        <v>11.205</v>
      </c>
      <c r="M32" s="130">
        <v>2415.1</v>
      </c>
      <c r="N32" s="48">
        <v>151.914</v>
      </c>
    </row>
    <row r="33" spans="1:14" ht="12.75">
      <c r="A33" s="8"/>
      <c r="B33" s="18" t="s">
        <v>24</v>
      </c>
      <c r="C33" s="164">
        <v>3.5</v>
      </c>
      <c r="D33" s="156">
        <v>706.96</v>
      </c>
      <c r="E33" s="43">
        <v>3.1</v>
      </c>
      <c r="F33" s="278">
        <f t="shared" si="1"/>
        <v>710.0600000000001</v>
      </c>
      <c r="G33" s="59">
        <f>SUM(C33/C9)</f>
        <v>0.000781035389606115</v>
      </c>
      <c r="H33" s="231">
        <f>SUM(D33/D9)</f>
        <v>0.0006300948546947574</v>
      </c>
      <c r="I33" s="35"/>
      <c r="J33" s="43"/>
      <c r="K33" s="48"/>
      <c r="L33" s="145">
        <v>3.5</v>
      </c>
      <c r="M33" s="130">
        <v>706.96</v>
      </c>
      <c r="N33" s="48">
        <v>3.1</v>
      </c>
    </row>
    <row r="34" spans="1:14" ht="12.75">
      <c r="A34" s="8"/>
      <c r="B34" s="18" t="s">
        <v>23</v>
      </c>
      <c r="C34" s="168">
        <v>9.591</v>
      </c>
      <c r="D34" s="156">
        <v>2411.866</v>
      </c>
      <c r="E34" s="43">
        <v>670.091</v>
      </c>
      <c r="F34" s="278">
        <f t="shared" si="1"/>
        <v>3081.957</v>
      </c>
      <c r="G34" s="59">
        <f>SUM(C34/C9)</f>
        <v>0.002140260120489214</v>
      </c>
      <c r="H34" s="27">
        <f>SUM(D34/D9)</f>
        <v>0.002149632732846591</v>
      </c>
      <c r="I34" s="37"/>
      <c r="J34" s="43"/>
      <c r="K34" s="48"/>
      <c r="L34" s="253">
        <v>9.591</v>
      </c>
      <c r="M34" s="130">
        <v>2411.866</v>
      </c>
      <c r="N34" s="48">
        <v>670</v>
      </c>
    </row>
    <row r="35" spans="1:14" ht="13.5" thickBot="1">
      <c r="A35" s="8"/>
      <c r="B35" s="20" t="s">
        <v>18</v>
      </c>
      <c r="C35" s="171"/>
      <c r="D35" s="157"/>
      <c r="E35" s="44"/>
      <c r="F35" s="279"/>
      <c r="G35" s="60"/>
      <c r="H35" s="23"/>
      <c r="I35" s="40"/>
      <c r="J35" s="44"/>
      <c r="K35" s="49"/>
      <c r="L35" s="254"/>
      <c r="M35" s="131"/>
      <c r="N35" s="49"/>
    </row>
    <row r="36" spans="1:14" ht="13.5" thickBot="1">
      <c r="A36" s="10" t="s">
        <v>19</v>
      </c>
      <c r="B36" s="10"/>
      <c r="C36" s="172">
        <v>50.859</v>
      </c>
      <c r="D36" s="160">
        <v>11069.843</v>
      </c>
      <c r="E36" s="45">
        <v>106.706</v>
      </c>
      <c r="F36" s="280">
        <f>SUM(E36+D36)</f>
        <v>11176.549</v>
      </c>
      <c r="G36" s="61">
        <f>SUM(C36/C9)</f>
        <v>0.011349336822850687</v>
      </c>
      <c r="H36" s="24">
        <f>SUM(D36/D9)</f>
        <v>0.0098662599250011</v>
      </c>
      <c r="I36" s="39"/>
      <c r="J36" s="45"/>
      <c r="K36" s="50"/>
      <c r="L36" s="148">
        <v>50.859</v>
      </c>
      <c r="M36" s="134">
        <v>11069.843</v>
      </c>
      <c r="N36" s="50">
        <v>106.706</v>
      </c>
    </row>
    <row r="37" spans="3:8" ht="12.75">
      <c r="C37" s="2"/>
      <c r="D37" s="2"/>
      <c r="E37" s="2"/>
      <c r="F37" s="2"/>
      <c r="G37" s="2"/>
      <c r="H37" s="2"/>
    </row>
    <row r="38" spans="4:7" ht="12.75">
      <c r="D38" s="1"/>
      <c r="E38" s="1"/>
      <c r="F38" s="1"/>
      <c r="G38" s="1"/>
    </row>
  </sheetData>
  <sheetProtection password="DF7D" sheet="1" selectLockedCells="1" selectUnlockedCells="1"/>
  <printOptions/>
  <pageMargins left="0.5905511811023623" right="0.5905511811023623" top="0.984251968503937" bottom="0.5905511811023623" header="0.5118110236220472" footer="0.5118110236220472"/>
  <pageSetup horizontalDpi="120" verticalDpi="120" orientation="landscape" paperSize="9" scale="85" r:id="rId1"/>
  <headerFooter alignWithMargins="0">
    <oddHeader>&amp;R&amp;"Arial,Kurzíva"Výroční zpráva o stavu a rozvoji vzdělávací soustavy v Královéhradeckém kraji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view="pageLayout" workbookViewId="0" topLeftCell="A1">
      <selection activeCell="B38" sqref="B38"/>
    </sheetView>
  </sheetViews>
  <sheetFormatPr defaultColWidth="9.140625" defaultRowHeight="12.75"/>
  <cols>
    <col min="1" max="1" width="3.7109375" style="0" customWidth="1"/>
    <col min="2" max="2" width="31.8515625" style="0" customWidth="1"/>
    <col min="3" max="3" width="10.421875" style="0" customWidth="1"/>
    <col min="4" max="4" width="10.7109375" style="0" customWidth="1"/>
    <col min="5" max="5" width="9.57421875" style="0" customWidth="1"/>
    <col min="6" max="6" width="10.7109375" style="0" customWidth="1"/>
    <col min="7" max="7" width="9.7109375" style="0" customWidth="1"/>
    <col min="8" max="8" width="10.00390625" style="0" customWidth="1"/>
    <col min="9" max="10" width="11.7109375" style="0" customWidth="1"/>
    <col min="11" max="11" width="9.57421875" style="0" customWidth="1"/>
    <col min="12" max="13" width="11.7109375" style="0" customWidth="1"/>
    <col min="15" max="17" width="9.7109375" style="0" customWidth="1"/>
  </cols>
  <sheetData>
    <row r="1" ht="15.75">
      <c r="A1" s="64" t="s">
        <v>58</v>
      </c>
    </row>
    <row r="2" ht="12.75">
      <c r="A2" t="s">
        <v>60</v>
      </c>
    </row>
    <row r="4" spans="1:6" ht="12.75">
      <c r="A4" s="65" t="s">
        <v>56</v>
      </c>
      <c r="D4" s="13"/>
      <c r="E4" s="13"/>
      <c r="F4" s="13"/>
    </row>
    <row r="5" spans="1:6" ht="12.75">
      <c r="A5" s="73" t="s">
        <v>55</v>
      </c>
      <c r="D5" s="13"/>
      <c r="E5" s="13"/>
      <c r="F5" s="13"/>
    </row>
    <row r="6" spans="1:6" ht="12.75">
      <c r="A6" s="13" t="s">
        <v>50</v>
      </c>
      <c r="D6" s="13"/>
      <c r="E6" s="13"/>
      <c r="F6" s="13"/>
    </row>
    <row r="7" spans="1:6" ht="13.5" thickBot="1">
      <c r="A7" s="13"/>
      <c r="D7" s="13"/>
      <c r="E7" s="13"/>
      <c r="F7" s="13"/>
    </row>
    <row r="8" spans="1:15" s="3" customFormat="1" ht="60" customHeight="1" thickBot="1">
      <c r="A8" s="67" t="s">
        <v>36</v>
      </c>
      <c r="B8" s="150"/>
      <c r="C8" s="138" t="s">
        <v>27</v>
      </c>
      <c r="D8" s="137" t="s">
        <v>39</v>
      </c>
      <c r="E8" s="70" t="s">
        <v>42</v>
      </c>
      <c r="F8" s="72" t="s">
        <v>38</v>
      </c>
      <c r="G8" s="69" t="s">
        <v>29</v>
      </c>
      <c r="H8" s="71" t="s">
        <v>28</v>
      </c>
      <c r="I8" s="69" t="s">
        <v>26</v>
      </c>
      <c r="J8" s="70" t="s">
        <v>40</v>
      </c>
      <c r="K8" s="70" t="s">
        <v>43</v>
      </c>
      <c r="L8" s="259" t="s">
        <v>30</v>
      </c>
      <c r="M8" s="135" t="s">
        <v>44</v>
      </c>
      <c r="N8" s="72" t="s">
        <v>45</v>
      </c>
      <c r="O8"/>
    </row>
    <row r="9" spans="1:14" ht="13.5" thickBot="1">
      <c r="A9" s="181" t="s">
        <v>37</v>
      </c>
      <c r="B9" s="189"/>
      <c r="C9" s="194">
        <f>SUM(C10+C11+C17+C18+C21)</f>
        <v>7873.834</v>
      </c>
      <c r="D9" s="191">
        <f>SUM(D10+D11+D17+D18+D21)</f>
        <v>1754421.03015893</v>
      </c>
      <c r="E9" s="184">
        <f>SUM(E10+E11+E17+E18+E21+E30)</f>
        <v>38172.200000000004</v>
      </c>
      <c r="F9" s="264">
        <f>SUM(F10+F11+F17+F18+F21+F30)</f>
        <v>1792593.2301589302</v>
      </c>
      <c r="G9" s="237">
        <f>SUM(G10+G11+G17+G18+G22+G23+G25)</f>
        <v>0.9994728791589967</v>
      </c>
      <c r="H9" s="192">
        <v>1</v>
      </c>
      <c r="I9" s="193">
        <f>SUM(I10+I11+I17+I21)</f>
        <v>5334.168</v>
      </c>
      <c r="J9" s="184">
        <f>SUM(J10+J11+J17+J21)</f>
        <v>1402879.2</v>
      </c>
      <c r="K9" s="195">
        <f>SUM(K10+K11+K17+K18+K21)</f>
        <v>15148.999999999998</v>
      </c>
      <c r="L9" s="260">
        <f>SUM(L10+L11+L17+L18+L21)</f>
        <v>2539.6659999999997</v>
      </c>
      <c r="M9" s="195">
        <f>SUM(M10+M11+M17+M18+M21)</f>
        <v>351540.775</v>
      </c>
      <c r="N9" s="248">
        <f>SUM(N10+N11+N17+N18+N21+N30)</f>
        <v>23022.995</v>
      </c>
    </row>
    <row r="10" spans="1:14" ht="12.75">
      <c r="A10" s="16" t="s">
        <v>0</v>
      </c>
      <c r="B10" s="151"/>
      <c r="C10" s="173">
        <v>1681.504</v>
      </c>
      <c r="D10" s="158">
        <v>328593.09</v>
      </c>
      <c r="E10" s="42">
        <v>4534.9</v>
      </c>
      <c r="F10" s="265">
        <f>SUM(D10:E10)</f>
        <v>333127.99000000005</v>
      </c>
      <c r="G10" s="58">
        <f>SUM(C10/C9)</f>
        <v>0.2135559372981447</v>
      </c>
      <c r="H10" s="26">
        <f>SUM(D10/D9)</f>
        <v>0.18729431781277345</v>
      </c>
      <c r="I10" s="34">
        <v>1252.286</v>
      </c>
      <c r="J10" s="42">
        <v>277227.692</v>
      </c>
      <c r="K10" s="129">
        <v>1161</v>
      </c>
      <c r="L10" s="147">
        <v>429.218</v>
      </c>
      <c r="M10" s="129">
        <v>51365.398</v>
      </c>
      <c r="N10" s="47">
        <v>3373.8</v>
      </c>
    </row>
    <row r="11" spans="1:14" ht="12.75">
      <c r="A11" s="18" t="s">
        <v>1</v>
      </c>
      <c r="B11" s="152"/>
      <c r="C11" s="176">
        <v>4031.134</v>
      </c>
      <c r="D11" s="156">
        <v>1018286.909</v>
      </c>
      <c r="E11" s="43">
        <v>19440.6</v>
      </c>
      <c r="F11" s="266">
        <f>SUM(D11+E11)</f>
        <v>1037727.509</v>
      </c>
      <c r="G11" s="59">
        <f>SUM(C11/C9)</f>
        <v>0.511965835195408</v>
      </c>
      <c r="H11" s="27">
        <v>0.581</v>
      </c>
      <c r="I11" s="35">
        <v>3149.329</v>
      </c>
      <c r="J11" s="43">
        <v>895211.455</v>
      </c>
      <c r="K11" s="130">
        <v>7435.9</v>
      </c>
      <c r="L11" s="145">
        <v>881.805</v>
      </c>
      <c r="M11" s="130">
        <v>123075.454</v>
      </c>
      <c r="N11" s="48">
        <v>12004.617</v>
      </c>
    </row>
    <row r="12" spans="1:14" ht="13.5" thickBot="1">
      <c r="A12" s="20" t="s">
        <v>2</v>
      </c>
      <c r="B12" s="153"/>
      <c r="C12" s="175"/>
      <c r="D12" s="157"/>
      <c r="E12" s="44"/>
      <c r="F12" s="267"/>
      <c r="G12" s="60"/>
      <c r="H12" s="23"/>
      <c r="I12" s="36"/>
      <c r="J12" s="44"/>
      <c r="K12" s="131"/>
      <c r="L12" s="146"/>
      <c r="M12" s="131"/>
      <c r="N12" s="49"/>
    </row>
    <row r="13" spans="1:14" ht="12.75">
      <c r="A13" s="6"/>
      <c r="B13" s="16" t="s">
        <v>3</v>
      </c>
      <c r="C13" s="173"/>
      <c r="D13" s="158"/>
      <c r="E13" s="42"/>
      <c r="F13" s="268"/>
      <c r="G13" s="58"/>
      <c r="H13" s="26"/>
      <c r="I13" s="34"/>
      <c r="J13" s="42"/>
      <c r="K13" s="129"/>
      <c r="L13" s="147"/>
      <c r="M13" s="129"/>
      <c r="N13" s="47"/>
    </row>
    <row r="14" spans="1:14" ht="12.75">
      <c r="A14" s="6"/>
      <c r="B14" s="18" t="s">
        <v>4</v>
      </c>
      <c r="C14" s="174"/>
      <c r="D14" s="156"/>
      <c r="E14" s="43"/>
      <c r="F14" s="269"/>
      <c r="G14" s="59"/>
      <c r="H14" s="27"/>
      <c r="I14" s="37"/>
      <c r="J14" s="43"/>
      <c r="K14" s="130"/>
      <c r="L14" s="253"/>
      <c r="M14" s="130"/>
      <c r="N14" s="48"/>
    </row>
    <row r="15" spans="1:14" ht="13.5" thickBot="1">
      <c r="A15" s="6"/>
      <c r="B15" s="20" t="s">
        <v>5</v>
      </c>
      <c r="C15" s="175"/>
      <c r="D15" s="157"/>
      <c r="E15" s="44"/>
      <c r="F15" s="270"/>
      <c r="G15" s="60"/>
      <c r="H15" s="23"/>
      <c r="I15" s="36"/>
      <c r="J15" s="44"/>
      <c r="K15" s="131"/>
      <c r="L15" s="146"/>
      <c r="M15" s="131"/>
      <c r="N15" s="49"/>
    </row>
    <row r="16" spans="1:14" ht="12.75">
      <c r="A16" s="16" t="s">
        <v>6</v>
      </c>
      <c r="B16" s="151"/>
      <c r="C16" s="173"/>
      <c r="D16" s="158"/>
      <c r="E16" s="42"/>
      <c r="F16" s="271"/>
      <c r="G16" s="58"/>
      <c r="H16" s="26"/>
      <c r="I16" s="34"/>
      <c r="J16" s="42"/>
      <c r="K16" s="129"/>
      <c r="L16" s="147"/>
      <c r="M16" s="129"/>
      <c r="N16" s="47"/>
    </row>
    <row r="17" spans="1:14" ht="12.75">
      <c r="A17" s="213" t="s">
        <v>7</v>
      </c>
      <c r="B17" s="220"/>
      <c r="C17" s="221">
        <v>61.364</v>
      </c>
      <c r="D17" s="215">
        <v>16557.57115893</v>
      </c>
      <c r="E17" s="216">
        <v>60.4</v>
      </c>
      <c r="F17" s="272">
        <f>SUM(D17:E17)</f>
        <v>16617.971158930002</v>
      </c>
      <c r="G17" s="235">
        <f>SUM(C17/C9)</f>
        <v>0.007793407887440857</v>
      </c>
      <c r="H17" s="217">
        <f>SUM(D17/D9)</f>
        <v>0.009437626928941954</v>
      </c>
      <c r="I17" s="224">
        <v>53.353</v>
      </c>
      <c r="J17" s="216">
        <v>15284.341</v>
      </c>
      <c r="K17" s="226">
        <v>9.4</v>
      </c>
      <c r="L17" s="261">
        <v>8.011</v>
      </c>
      <c r="M17" s="226">
        <v>1273.23</v>
      </c>
      <c r="N17" s="219">
        <v>50.95</v>
      </c>
    </row>
    <row r="18" spans="1:14" ht="13.5" thickBot="1">
      <c r="A18" s="141" t="s">
        <v>8</v>
      </c>
      <c r="B18" s="189"/>
      <c r="C18" s="229">
        <v>1119.206</v>
      </c>
      <c r="D18" s="161">
        <v>158931.219</v>
      </c>
      <c r="E18" s="46">
        <v>3149.1</v>
      </c>
      <c r="F18" s="273">
        <f>SUM(D18:E18)</f>
        <v>162080.31900000002</v>
      </c>
      <c r="G18" s="62">
        <f>SUM(C18/C9)</f>
        <v>0.14214244293186776</v>
      </c>
      <c r="H18" s="28">
        <f>SUM(D18/D9)</f>
        <v>0.09058898421070723</v>
      </c>
      <c r="I18" s="228"/>
      <c r="J18" s="46"/>
      <c r="K18" s="136">
        <v>11.8</v>
      </c>
      <c r="L18" s="251">
        <v>1119.206</v>
      </c>
      <c r="M18" s="136">
        <v>158930.219</v>
      </c>
      <c r="N18" s="51">
        <v>3137.334</v>
      </c>
    </row>
    <row r="19" spans="1:14" ht="12.75">
      <c r="A19" s="9"/>
      <c r="B19" s="16" t="s">
        <v>9</v>
      </c>
      <c r="C19" s="177">
        <v>1119.206</v>
      </c>
      <c r="D19" s="158">
        <v>158931.2</v>
      </c>
      <c r="E19" s="42">
        <v>3149.1</v>
      </c>
      <c r="F19" s="265">
        <v>162080.3</v>
      </c>
      <c r="G19" s="58">
        <f>SUM(C19/C9)</f>
        <v>0.14214244293186776</v>
      </c>
      <c r="H19" s="26">
        <f>SUM(D19/D9)</f>
        <v>0.09058897338092368</v>
      </c>
      <c r="I19" s="38"/>
      <c r="J19" s="42"/>
      <c r="K19" s="129">
        <v>11.8</v>
      </c>
      <c r="L19" s="252">
        <v>1119.206</v>
      </c>
      <c r="M19" s="129">
        <v>158930.219</v>
      </c>
      <c r="N19" s="47">
        <v>3137.334</v>
      </c>
    </row>
    <row r="20" spans="1:14" ht="13.5" thickBot="1">
      <c r="A20" s="7"/>
      <c r="B20" s="20" t="s">
        <v>25</v>
      </c>
      <c r="C20" s="175"/>
      <c r="D20" s="157"/>
      <c r="E20" s="44"/>
      <c r="F20" s="274"/>
      <c r="G20" s="60"/>
      <c r="H20" s="23"/>
      <c r="I20" s="36"/>
      <c r="J20" s="44"/>
      <c r="K20" s="131"/>
      <c r="L20" s="146"/>
      <c r="M20" s="131"/>
      <c r="N20" s="49"/>
    </row>
    <row r="21" spans="1:14" ht="13.5" thickBot="1">
      <c r="A21" s="10" t="s">
        <v>51</v>
      </c>
      <c r="B21" s="154"/>
      <c r="C21" s="178">
        <f>SUM(C22+C23+C25)</f>
        <v>980.626</v>
      </c>
      <c r="D21" s="160">
        <f>SUM(D22+D23+D25)</f>
        <v>232052.241</v>
      </c>
      <c r="E21" s="45">
        <f>SUM(E22+E23+E25)</f>
        <v>10938.4</v>
      </c>
      <c r="F21" s="275">
        <f>SUM(F22+F23+F25)</f>
        <v>242990.641</v>
      </c>
      <c r="G21" s="61">
        <v>0.124</v>
      </c>
      <c r="H21" s="24">
        <f>SUM(D21/D9)</f>
        <v>0.13226713372158952</v>
      </c>
      <c r="I21" s="39">
        <f aca="true" t="shared" si="0" ref="I21:N21">SUM(I22+I23+I25)</f>
        <v>879.1999999999999</v>
      </c>
      <c r="J21" s="45">
        <f t="shared" si="0"/>
        <v>215155.71200000003</v>
      </c>
      <c r="K21" s="134">
        <f t="shared" si="0"/>
        <v>6530.9</v>
      </c>
      <c r="L21" s="148">
        <f t="shared" si="0"/>
        <v>101.42599999999999</v>
      </c>
      <c r="M21" s="134">
        <f t="shared" si="0"/>
        <v>16896.474000000002</v>
      </c>
      <c r="N21" s="50">
        <f t="shared" si="0"/>
        <v>4407.534</v>
      </c>
    </row>
    <row r="22" spans="1:14" ht="12.75">
      <c r="A22" s="6"/>
      <c r="B22" s="16" t="s">
        <v>10</v>
      </c>
      <c r="C22" s="177">
        <v>393.09</v>
      </c>
      <c r="D22" s="158">
        <v>83286.723</v>
      </c>
      <c r="E22" s="42">
        <v>1004.1</v>
      </c>
      <c r="F22" s="265">
        <f>SUM(D22:E22)</f>
        <v>84290.823</v>
      </c>
      <c r="G22" s="58">
        <f>SUM(C22/C9)</f>
        <v>0.04992358233612748</v>
      </c>
      <c r="H22" s="26">
        <f>SUM(D22/D9)</f>
        <v>0.04747248326842913</v>
      </c>
      <c r="I22" s="38">
        <v>389.327</v>
      </c>
      <c r="J22" s="42">
        <v>82624.066</v>
      </c>
      <c r="K22" s="129">
        <v>455.8</v>
      </c>
      <c r="L22" s="252">
        <v>3.763</v>
      </c>
      <c r="M22" s="129">
        <v>662.6</v>
      </c>
      <c r="N22" s="47">
        <v>548.296</v>
      </c>
    </row>
    <row r="23" spans="1:14" ht="12.75">
      <c r="A23" s="6"/>
      <c r="B23" s="18" t="s">
        <v>11</v>
      </c>
      <c r="C23" s="174">
        <v>452.959</v>
      </c>
      <c r="D23" s="156">
        <v>118779.7</v>
      </c>
      <c r="E23" s="43">
        <v>3939.4</v>
      </c>
      <c r="F23" s="266">
        <f>SUM(D23:E23)</f>
        <v>122719.09999999999</v>
      </c>
      <c r="G23" s="59">
        <v>0.057</v>
      </c>
      <c r="H23" s="27">
        <f>SUM(D23/D9)</f>
        <v>0.06770307580572034</v>
      </c>
      <c r="I23" s="37">
        <v>397.483</v>
      </c>
      <c r="J23" s="43">
        <v>108896.611</v>
      </c>
      <c r="K23" s="130">
        <v>2552.9</v>
      </c>
      <c r="L23" s="253">
        <v>55.476</v>
      </c>
      <c r="M23" s="130">
        <v>9883.089</v>
      </c>
      <c r="N23" s="48">
        <v>1386.5</v>
      </c>
    </row>
    <row r="24" spans="1:14" ht="12.75">
      <c r="A24" s="6"/>
      <c r="B24" s="18" t="s">
        <v>12</v>
      </c>
      <c r="C24" s="174"/>
      <c r="D24" s="156"/>
      <c r="E24" s="43"/>
      <c r="F24" s="266"/>
      <c r="G24" s="59"/>
      <c r="H24" s="27"/>
      <c r="I24" s="37"/>
      <c r="J24" s="43"/>
      <c r="K24" s="130"/>
      <c r="L24" s="253"/>
      <c r="M24" s="130"/>
      <c r="N24" s="48"/>
    </row>
    <row r="25" spans="1:14" ht="12.75">
      <c r="A25" s="6"/>
      <c r="B25" s="18" t="s">
        <v>13</v>
      </c>
      <c r="C25" s="174">
        <v>134.577</v>
      </c>
      <c r="D25" s="156">
        <v>29985.818</v>
      </c>
      <c r="E25" s="43">
        <v>5994.9</v>
      </c>
      <c r="F25" s="266">
        <f>SUM(D25:E25)</f>
        <v>35980.718</v>
      </c>
      <c r="G25" s="59">
        <f>SUM(C25/C9)</f>
        <v>0.017091673510007958</v>
      </c>
      <c r="H25" s="27">
        <f>SUM(D25/D9)</f>
        <v>0.017091574647440037</v>
      </c>
      <c r="I25" s="37">
        <v>92.39</v>
      </c>
      <c r="J25" s="43">
        <v>23635.035</v>
      </c>
      <c r="K25" s="130">
        <v>3522.2</v>
      </c>
      <c r="L25" s="253">
        <v>42.187</v>
      </c>
      <c r="M25" s="130">
        <v>6350.785</v>
      </c>
      <c r="N25" s="48">
        <v>2472.738</v>
      </c>
    </row>
    <row r="26" spans="1:14" ht="12.75">
      <c r="A26" s="6"/>
      <c r="B26" s="18" t="s">
        <v>14</v>
      </c>
      <c r="C26" s="174"/>
      <c r="D26" s="156"/>
      <c r="E26" s="43"/>
      <c r="F26" s="266"/>
      <c r="G26" s="59"/>
      <c r="H26" s="27"/>
      <c r="I26" s="37"/>
      <c r="J26" s="128"/>
      <c r="K26" s="130"/>
      <c r="L26" s="253"/>
      <c r="M26" s="130"/>
      <c r="N26" s="48"/>
    </row>
    <row r="27" spans="1:14" ht="13.5" thickBot="1">
      <c r="A27" s="6"/>
      <c r="B27" s="20" t="s">
        <v>15</v>
      </c>
      <c r="C27" s="179"/>
      <c r="D27" s="157"/>
      <c r="E27" s="44"/>
      <c r="F27" s="274"/>
      <c r="G27" s="60"/>
      <c r="H27" s="23"/>
      <c r="I27" s="40"/>
      <c r="J27" s="44"/>
      <c r="K27" s="131"/>
      <c r="L27" s="254"/>
      <c r="M27" s="131"/>
      <c r="N27" s="49"/>
    </row>
    <row r="28" spans="1:14" ht="13.5" thickBot="1">
      <c r="A28" s="10" t="s">
        <v>20</v>
      </c>
      <c r="B28" s="10"/>
      <c r="C28" s="178"/>
      <c r="D28" s="160"/>
      <c r="E28" s="45"/>
      <c r="F28" s="276"/>
      <c r="G28" s="61"/>
      <c r="H28" s="24"/>
      <c r="I28" s="39"/>
      <c r="J28" s="45"/>
      <c r="K28" s="134"/>
      <c r="L28" s="148"/>
      <c r="M28" s="134"/>
      <c r="N28" s="50"/>
    </row>
    <row r="29" spans="1:14" ht="13.5" thickBot="1">
      <c r="A29" s="10"/>
      <c r="B29" s="10" t="s">
        <v>21</v>
      </c>
      <c r="C29" s="180"/>
      <c r="D29" s="161"/>
      <c r="E29" s="46"/>
      <c r="F29" s="276"/>
      <c r="G29" s="62"/>
      <c r="H29" s="28"/>
      <c r="I29" s="41"/>
      <c r="J29" s="46"/>
      <c r="K29" s="136"/>
      <c r="L29" s="256"/>
      <c r="M29" s="136"/>
      <c r="N29" s="51"/>
    </row>
    <row r="30" spans="1:14" ht="13.5" thickBot="1">
      <c r="A30" s="8" t="s">
        <v>16</v>
      </c>
      <c r="B30" s="142"/>
      <c r="C30" s="178"/>
      <c r="D30" s="160"/>
      <c r="E30" s="45">
        <v>48.8</v>
      </c>
      <c r="F30" s="276">
        <f>SUM(E30)</f>
        <v>48.8</v>
      </c>
      <c r="G30" s="61">
        <f aca="true" t="shared" si="1" ref="G30:H33">IF(C30=0,"",C30/C$9)</f>
      </c>
      <c r="H30" s="24">
        <f t="shared" si="1"/>
      </c>
      <c r="I30" s="39"/>
      <c r="J30" s="45"/>
      <c r="K30" s="134"/>
      <c r="L30" s="148"/>
      <c r="M30" s="134"/>
      <c r="N30" s="50">
        <v>48.76</v>
      </c>
    </row>
    <row r="31" spans="1:14" ht="12.75">
      <c r="A31" s="9"/>
      <c r="B31" s="16" t="s">
        <v>17</v>
      </c>
      <c r="C31" s="177"/>
      <c r="D31" s="158"/>
      <c r="E31" s="42"/>
      <c r="F31" s="277"/>
      <c r="G31" s="58">
        <f t="shared" si="1"/>
      </c>
      <c r="H31" s="26">
        <f t="shared" si="1"/>
      </c>
      <c r="I31" s="38"/>
      <c r="J31" s="42"/>
      <c r="K31" s="129"/>
      <c r="L31" s="252"/>
      <c r="M31" s="129"/>
      <c r="N31" s="47"/>
    </row>
    <row r="32" spans="1:14" ht="12.75">
      <c r="A32" s="6"/>
      <c r="B32" s="18" t="s">
        <v>22</v>
      </c>
      <c r="C32" s="174"/>
      <c r="D32" s="156"/>
      <c r="E32" s="43"/>
      <c r="F32" s="278"/>
      <c r="G32" s="59">
        <f t="shared" si="1"/>
      </c>
      <c r="H32" s="27">
        <f t="shared" si="1"/>
      </c>
      <c r="I32" s="37"/>
      <c r="J32" s="43"/>
      <c r="K32" s="130"/>
      <c r="L32" s="253"/>
      <c r="M32" s="130"/>
      <c r="N32" s="48"/>
    </row>
    <row r="33" spans="1:14" ht="12.75">
      <c r="A33" s="6"/>
      <c r="B33" s="18" t="s">
        <v>24</v>
      </c>
      <c r="C33" s="174"/>
      <c r="D33" s="156"/>
      <c r="E33" s="43"/>
      <c r="F33" s="278"/>
      <c r="G33" s="59">
        <f t="shared" si="1"/>
      </c>
      <c r="H33" s="27">
        <f t="shared" si="1"/>
      </c>
      <c r="I33" s="37"/>
      <c r="J33" s="43"/>
      <c r="K33" s="130"/>
      <c r="L33" s="253"/>
      <c r="M33" s="130"/>
      <c r="N33" s="48"/>
    </row>
    <row r="34" spans="1:14" ht="12.75">
      <c r="A34" s="6"/>
      <c r="B34" s="18" t="s">
        <v>23</v>
      </c>
      <c r="C34" s="174"/>
      <c r="D34" s="156"/>
      <c r="E34" s="43"/>
      <c r="F34" s="278"/>
      <c r="G34" s="59"/>
      <c r="H34" s="27"/>
      <c r="I34" s="37"/>
      <c r="J34" s="43"/>
      <c r="K34" s="130"/>
      <c r="L34" s="253"/>
      <c r="M34" s="130"/>
      <c r="N34" s="48"/>
    </row>
    <row r="35" spans="1:14" ht="13.5" thickBot="1">
      <c r="A35" s="6"/>
      <c r="B35" s="20" t="s">
        <v>18</v>
      </c>
      <c r="C35" s="179"/>
      <c r="D35" s="157"/>
      <c r="E35" s="44"/>
      <c r="F35" s="279"/>
      <c r="G35" s="60">
        <f>IF(C35=0,"",C35/C$9)</f>
      </c>
      <c r="H35" s="23">
        <f>IF(D35=0,"",D35/D$9)</f>
      </c>
      <c r="I35" s="40"/>
      <c r="J35" s="44"/>
      <c r="K35" s="131"/>
      <c r="L35" s="254"/>
      <c r="M35" s="131"/>
      <c r="N35" s="49"/>
    </row>
    <row r="36" spans="1:14" ht="13.5" thickBot="1">
      <c r="A36" s="10" t="s">
        <v>19</v>
      </c>
      <c r="B36" s="154"/>
      <c r="C36" s="178"/>
      <c r="D36" s="160"/>
      <c r="E36" s="45"/>
      <c r="F36" s="280"/>
      <c r="G36" s="61">
        <f>IF(C36=0,"",C36/C$9)</f>
      </c>
      <c r="H36" s="24">
        <f>IF(D36=0,"",D36/D$9)</f>
      </c>
      <c r="I36" s="39"/>
      <c r="J36" s="45"/>
      <c r="K36" s="134"/>
      <c r="L36" s="148"/>
      <c r="M36" s="134"/>
      <c r="N36" s="50"/>
    </row>
    <row r="37" spans="3:8" ht="12.75">
      <c r="C37" s="2"/>
      <c r="D37" s="2"/>
      <c r="E37" s="2"/>
      <c r="F37" s="2"/>
      <c r="G37" s="2"/>
      <c r="H37" s="2"/>
    </row>
    <row r="38" spans="4:7" ht="12.75">
      <c r="D38" s="1"/>
      <c r="E38" s="1"/>
      <c r="F38" s="1"/>
      <c r="G38" s="1"/>
    </row>
  </sheetData>
  <sheetProtection password="DF7D" sheet="1"/>
  <printOptions/>
  <pageMargins left="0.5905511811023623" right="0.5905511811023623" top="0.984251968503937" bottom="0.5905511811023623" header="0.5118110236220472" footer="0.5118110236220472"/>
  <pageSetup horizontalDpi="600" verticalDpi="600" orientation="landscape" paperSize="9" scale="80" r:id="rId1"/>
  <headerFooter alignWithMargins="0">
    <oddHeader>&amp;R&amp;"Arial,Kurzíva"Výroční zpráva o stavu a rozvoji vzdělávací soustavy v Královéhradeckém kraji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showGridLines="0" view="pageLayout" workbookViewId="0" topLeftCell="A1">
      <selection activeCell="B38" sqref="B38"/>
    </sheetView>
  </sheetViews>
  <sheetFormatPr defaultColWidth="9.140625" defaultRowHeight="12.75"/>
  <cols>
    <col min="1" max="1" width="3.7109375" style="0" customWidth="1"/>
    <col min="2" max="2" width="30.57421875" style="0" customWidth="1"/>
    <col min="3" max="4" width="11.7109375" style="0" customWidth="1"/>
    <col min="5" max="5" width="10.00390625" style="0" customWidth="1"/>
    <col min="6" max="6" width="11.7109375" style="0" customWidth="1"/>
    <col min="7" max="7" width="10.57421875" style="0" customWidth="1"/>
    <col min="8" max="8" width="9.8515625" style="0" customWidth="1"/>
    <col min="9" max="10" width="11.7109375" style="0" customWidth="1"/>
    <col min="11" max="11" width="8.57421875" style="0" customWidth="1"/>
    <col min="12" max="12" width="10.57421875" style="0" customWidth="1"/>
    <col min="13" max="13" width="11.7109375" style="0" customWidth="1"/>
    <col min="15" max="17" width="9.7109375" style="0" customWidth="1"/>
  </cols>
  <sheetData>
    <row r="1" s="63" customFormat="1" ht="15.75">
      <c r="A1" s="64" t="s">
        <v>58</v>
      </c>
    </row>
    <row r="2" ht="12.75">
      <c r="A2" t="s">
        <v>61</v>
      </c>
    </row>
    <row r="4" spans="1:6" ht="12.75">
      <c r="A4" s="65" t="s">
        <v>57</v>
      </c>
      <c r="D4" s="13"/>
      <c r="E4" s="13"/>
      <c r="F4" s="13"/>
    </row>
    <row r="5" spans="1:6" ht="12.75">
      <c r="A5" s="73" t="s">
        <v>55</v>
      </c>
      <c r="D5" s="13"/>
      <c r="E5" s="13"/>
      <c r="F5" s="13"/>
    </row>
    <row r="6" spans="1:6" ht="12.75">
      <c r="A6" s="13" t="s">
        <v>50</v>
      </c>
      <c r="D6" s="13"/>
      <c r="E6" s="13"/>
      <c r="F6" s="13"/>
    </row>
    <row r="7" spans="1:6" ht="13.5" thickBot="1">
      <c r="A7" s="73"/>
      <c r="D7" s="13"/>
      <c r="E7" s="13"/>
      <c r="F7" s="13"/>
    </row>
    <row r="8" spans="1:14" s="3" customFormat="1" ht="60" customHeight="1" thickBot="1">
      <c r="A8" s="67" t="s">
        <v>36</v>
      </c>
      <c r="B8" s="150"/>
      <c r="C8" s="138" t="s">
        <v>27</v>
      </c>
      <c r="D8" s="137" t="s">
        <v>39</v>
      </c>
      <c r="E8" s="70" t="s">
        <v>42</v>
      </c>
      <c r="F8" s="72" t="s">
        <v>38</v>
      </c>
      <c r="G8" s="69" t="s">
        <v>29</v>
      </c>
      <c r="H8" s="71" t="s">
        <v>28</v>
      </c>
      <c r="I8" s="69" t="s">
        <v>26</v>
      </c>
      <c r="J8" s="70" t="s">
        <v>40</v>
      </c>
      <c r="K8" s="72" t="s">
        <v>43</v>
      </c>
      <c r="L8" s="259" t="s">
        <v>30</v>
      </c>
      <c r="M8" s="135" t="s">
        <v>44</v>
      </c>
      <c r="N8" s="72" t="s">
        <v>45</v>
      </c>
    </row>
    <row r="9" spans="1:14" ht="13.5" thickBot="1">
      <c r="A9" s="181" t="s">
        <v>37</v>
      </c>
      <c r="B9" s="189"/>
      <c r="C9" s="190">
        <v>12355.065</v>
      </c>
      <c r="D9" s="191">
        <v>2876410.8</v>
      </c>
      <c r="E9" s="184">
        <f>'tab. 5a platy_kraj'!E9+'tab. 5b platy obec'!E9</f>
        <v>80733.033</v>
      </c>
      <c r="F9" s="264">
        <f aca="true" t="shared" si="0" ref="F9:F36">SUM(D9:E9)</f>
        <v>2957143.8329999996</v>
      </c>
      <c r="G9" s="237">
        <v>1</v>
      </c>
      <c r="H9" s="192">
        <v>1</v>
      </c>
      <c r="I9" s="193">
        <v>8499.701</v>
      </c>
      <c r="J9" s="184">
        <v>2305220.1</v>
      </c>
      <c r="K9" s="184">
        <f>'tab. 5a platy_kraj'!K9+'tab. 5b platy obec'!K9</f>
        <v>31481.902</v>
      </c>
      <c r="L9" s="260">
        <v>3855.364</v>
      </c>
      <c r="M9" s="195">
        <v>571189.713</v>
      </c>
      <c r="N9" s="188">
        <f>'tab. 5a platy_kraj'!N9+'tab. 5b platy obec'!N9</f>
        <v>49250.926</v>
      </c>
    </row>
    <row r="10" spans="1:14" ht="12.75">
      <c r="A10" s="16" t="s">
        <v>0</v>
      </c>
      <c r="B10" s="151"/>
      <c r="C10" s="173">
        <v>1681.504</v>
      </c>
      <c r="D10" s="158">
        <v>328593.1</v>
      </c>
      <c r="E10" s="29">
        <f>'tab. 5a platy_kraj'!E10+'tab. 5b platy obec'!E10</f>
        <v>4534.9</v>
      </c>
      <c r="F10" s="209">
        <f>SUM(D10:E10)</f>
        <v>333128</v>
      </c>
      <c r="G10" s="238">
        <f>SUM(C10/C9)</f>
        <v>0.1360983531855154</v>
      </c>
      <c r="H10" s="53">
        <f>SUM(D10/D9)</f>
        <v>0.1142371944925252</v>
      </c>
      <c r="I10" s="34">
        <v>1252.286</v>
      </c>
      <c r="J10" s="42">
        <v>277227.7</v>
      </c>
      <c r="K10" s="29">
        <f>'tab. 5a platy_kraj'!K10+'tab. 5b platy obec'!K10</f>
        <v>1161</v>
      </c>
      <c r="L10" s="147">
        <v>429.218</v>
      </c>
      <c r="M10" s="129">
        <v>51365.4</v>
      </c>
      <c r="N10" s="209">
        <f>'tab. 5a platy_kraj'!N10+'tab. 5b platy obec'!N10</f>
        <v>3373.8</v>
      </c>
    </row>
    <row r="11" spans="1:14" ht="12.75">
      <c r="A11" s="18" t="s">
        <v>1</v>
      </c>
      <c r="B11" s="152"/>
      <c r="C11" s="174">
        <v>4031.134</v>
      </c>
      <c r="D11" s="156">
        <v>1018286.9</v>
      </c>
      <c r="E11" s="30">
        <f>'tab. 5a platy_kraj'!E11+'tab. 5b platy obec'!E11</f>
        <v>19440.6</v>
      </c>
      <c r="F11" s="210">
        <f t="shared" si="0"/>
        <v>1037727.5</v>
      </c>
      <c r="G11" s="239">
        <f>SUM(C11/C9)</f>
        <v>0.32627379944986123</v>
      </c>
      <c r="H11" s="54">
        <f>SUM(D11/D9)</f>
        <v>0.354013029015188</v>
      </c>
      <c r="I11" s="35">
        <v>3149.329</v>
      </c>
      <c r="J11" s="43">
        <v>895211.5</v>
      </c>
      <c r="K11" s="30">
        <f>'tab. 5a platy_kraj'!K11+'tab. 5b platy obec'!K11</f>
        <v>7435.9</v>
      </c>
      <c r="L11" s="145">
        <v>881.805</v>
      </c>
      <c r="M11" s="130">
        <v>123075.5</v>
      </c>
      <c r="N11" s="210">
        <f>'tab. 5a platy_kraj'!N11+'tab. 5b platy obec'!N11</f>
        <v>12004.617</v>
      </c>
    </row>
    <row r="12" spans="1:14" ht="13.5" thickBot="1">
      <c r="A12" s="20" t="s">
        <v>2</v>
      </c>
      <c r="B12" s="153"/>
      <c r="C12" s="175">
        <v>2634.183</v>
      </c>
      <c r="D12" s="157">
        <v>708183.4</v>
      </c>
      <c r="E12" s="31">
        <f>'tab. 5a platy_kraj'!E12+'tab. 5b platy obec'!E12</f>
        <v>25732.506</v>
      </c>
      <c r="F12" s="211">
        <f t="shared" si="0"/>
        <v>733915.9060000001</v>
      </c>
      <c r="G12" s="240">
        <f>SUM(C12/C9)</f>
        <v>0.21320672938588342</v>
      </c>
      <c r="H12" s="55">
        <f>SUM(D12/D9)</f>
        <v>0.24620384543125762</v>
      </c>
      <c r="I12" s="36">
        <v>2042.4</v>
      </c>
      <c r="J12" s="44">
        <v>605289.3</v>
      </c>
      <c r="K12" s="31">
        <f>'tab. 5a platy_kraj'!K12+'tab. 5b platy obec'!K12</f>
        <v>9778.568</v>
      </c>
      <c r="L12" s="146">
        <v>591.783</v>
      </c>
      <c r="M12" s="131">
        <v>102894.097</v>
      </c>
      <c r="N12" s="211">
        <f>'tab. 5a platy_kraj'!N12+'tab. 5b platy obec'!N12</f>
        <v>15953.938</v>
      </c>
    </row>
    <row r="13" spans="1:14" ht="12.75">
      <c r="A13" s="6"/>
      <c r="B13" s="16" t="s">
        <v>3</v>
      </c>
      <c r="C13" s="173">
        <v>592.763</v>
      </c>
      <c r="D13" s="158">
        <v>165824.9</v>
      </c>
      <c r="E13" s="29">
        <f>'tab. 5a platy_kraj'!E13+'tab. 5b platy obec'!E13</f>
        <v>2446.6</v>
      </c>
      <c r="F13" s="209">
        <f t="shared" si="0"/>
        <v>168271.5</v>
      </c>
      <c r="G13" s="241">
        <f>SUM(C13/C9)</f>
        <v>0.047977327517095214</v>
      </c>
      <c r="H13" s="53">
        <f>SUM(D13/D9)</f>
        <v>0.057649936511154805</v>
      </c>
      <c r="I13" s="34">
        <v>482.435</v>
      </c>
      <c r="J13" s="42">
        <v>148009.7</v>
      </c>
      <c r="K13" s="29">
        <f>'tab. 5a platy_kraj'!K13+'tab. 5b platy obec'!K13</f>
        <v>986.302</v>
      </c>
      <c r="L13" s="147">
        <v>110.328</v>
      </c>
      <c r="M13" s="129">
        <v>17815.138</v>
      </c>
      <c r="N13" s="209">
        <f>'tab. 5a platy_kraj'!N13+'tab. 5b platy obec'!N13</f>
        <v>1460.352</v>
      </c>
    </row>
    <row r="14" spans="1:14" ht="12.75">
      <c r="A14" s="6"/>
      <c r="B14" s="18" t="s">
        <v>4</v>
      </c>
      <c r="C14" s="174">
        <v>1022.538</v>
      </c>
      <c r="D14" s="156">
        <v>280057.1</v>
      </c>
      <c r="E14" s="30">
        <f>'tab. 5a platy_kraj'!E14+'tab. 5b platy obec'!E14</f>
        <v>11199.48</v>
      </c>
      <c r="F14" s="210">
        <f t="shared" si="0"/>
        <v>291256.57999999996</v>
      </c>
      <c r="G14" s="239">
        <f>SUM(C14/C9)</f>
        <v>0.0827626564489948</v>
      </c>
      <c r="H14" s="54">
        <f>SUM(D14/D9)</f>
        <v>0.09736338773307346</v>
      </c>
      <c r="I14" s="37">
        <v>779.524</v>
      </c>
      <c r="J14" s="43">
        <v>238784.3</v>
      </c>
      <c r="K14" s="30">
        <f>'tab. 5a platy_kraj'!K14+'tab. 5b platy obec'!K14</f>
        <v>4391.834</v>
      </c>
      <c r="L14" s="253">
        <v>243.014</v>
      </c>
      <c r="M14" s="130">
        <v>41272.782</v>
      </c>
      <c r="N14" s="210">
        <f>'tab. 5a platy_kraj'!N14+'tab. 5b platy obec'!N14</f>
        <v>6807.646</v>
      </c>
    </row>
    <row r="15" spans="1:14" ht="13.5" thickBot="1">
      <c r="A15" s="6"/>
      <c r="B15" s="20" t="s">
        <v>5</v>
      </c>
      <c r="C15" s="175">
        <v>1018.882</v>
      </c>
      <c r="D15" s="157">
        <v>262301.5</v>
      </c>
      <c r="E15" s="31">
        <f>'tab. 5a platy_kraj'!E15+'tab. 5b platy obec'!E15</f>
        <v>12086.372</v>
      </c>
      <c r="F15" s="211">
        <f t="shared" si="0"/>
        <v>274387.872</v>
      </c>
      <c r="G15" s="240">
        <f>SUM(C15/C9)</f>
        <v>0.08246674541979342</v>
      </c>
      <c r="H15" s="55">
        <f>SUM(D15/D9)</f>
        <v>0.09119055595257813</v>
      </c>
      <c r="I15" s="36">
        <v>780.441</v>
      </c>
      <c r="J15" s="44">
        <v>218495.3</v>
      </c>
      <c r="K15" s="31">
        <f>'tab. 5a platy_kraj'!K15+'tab. 5b platy obec'!K15</f>
        <v>4400.432</v>
      </c>
      <c r="L15" s="146">
        <v>238.441</v>
      </c>
      <c r="M15" s="131">
        <v>43806.177</v>
      </c>
      <c r="N15" s="211">
        <f>'tab. 5a platy_kraj'!N15+'tab. 5b platy obec'!N15</f>
        <v>7685.94</v>
      </c>
    </row>
    <row r="16" spans="1:14" ht="12.75">
      <c r="A16" s="16" t="s">
        <v>6</v>
      </c>
      <c r="B16" s="151"/>
      <c r="C16" s="173">
        <v>79.739</v>
      </c>
      <c r="D16" s="158">
        <v>22392.4</v>
      </c>
      <c r="E16" s="29">
        <f>'tab. 5a platy_kraj'!E16+'tab. 5b platy obec'!E16</f>
        <v>1134.879</v>
      </c>
      <c r="F16" s="209">
        <f t="shared" si="0"/>
        <v>23527.279000000002</v>
      </c>
      <c r="G16" s="241">
        <f>SUM(C16/C9)</f>
        <v>0.00645395228596531</v>
      </c>
      <c r="H16" s="53">
        <f>SUM(D16/D9)</f>
        <v>0.007784840746669426</v>
      </c>
      <c r="I16" s="34">
        <v>61.585</v>
      </c>
      <c r="J16" s="42">
        <v>19347.1</v>
      </c>
      <c r="K16" s="29">
        <f>'tab. 5a platy_kraj'!K16+'tab. 5b platy obec'!K16</f>
        <v>783.763</v>
      </c>
      <c r="L16" s="147">
        <v>18.154</v>
      </c>
      <c r="M16" s="129">
        <v>3045.227</v>
      </c>
      <c r="N16" s="209">
        <f>'tab. 5a platy_kraj'!N16+'tab. 5b platy obec'!N16</f>
        <v>351.16</v>
      </c>
    </row>
    <row r="17" spans="1:14" ht="12.75">
      <c r="A17" s="213" t="s">
        <v>7</v>
      </c>
      <c r="B17" s="220"/>
      <c r="C17" s="221">
        <v>801.485</v>
      </c>
      <c r="D17" s="215">
        <v>207033.5</v>
      </c>
      <c r="E17" s="222">
        <f>'tab. 5a platy_kraj'!E17+'tab. 5b platy obec'!E17</f>
        <v>6585.199</v>
      </c>
      <c r="F17" s="225">
        <f t="shared" si="0"/>
        <v>213618.699</v>
      </c>
      <c r="G17" s="242">
        <f>SUM(C17/C9)</f>
        <v>0.06487096587512894</v>
      </c>
      <c r="H17" s="223">
        <f>SUM(D17/D9)</f>
        <v>0.07197633244875871</v>
      </c>
      <c r="I17" s="224">
        <v>665.073</v>
      </c>
      <c r="J17" s="216">
        <v>184355.4</v>
      </c>
      <c r="K17" s="222">
        <f>'tab. 5a platy_kraj'!K17+'tab. 5b platy obec'!K17</f>
        <v>3054.525</v>
      </c>
      <c r="L17" s="261">
        <v>136.412</v>
      </c>
      <c r="M17" s="226">
        <v>22677.992</v>
      </c>
      <c r="N17" s="225">
        <f>'tab. 5a platy_kraj'!N17+'tab. 5b platy obec'!N17</f>
        <v>3530.624</v>
      </c>
    </row>
    <row r="18" spans="1:14" ht="13.5" thickBot="1">
      <c r="A18" s="141" t="s">
        <v>8</v>
      </c>
      <c r="B18" s="189"/>
      <c r="C18" s="229">
        <v>1759.154</v>
      </c>
      <c r="D18" s="161">
        <v>271243.9</v>
      </c>
      <c r="E18" s="33">
        <f>'tab. 5a platy_kraj'!E18+'tab. 5b platy obec'!E18</f>
        <v>9460.033</v>
      </c>
      <c r="F18" s="257">
        <f t="shared" si="0"/>
        <v>280703.933</v>
      </c>
      <c r="G18" s="243">
        <f>SUM(C18/C9)</f>
        <v>0.1423832250174321</v>
      </c>
      <c r="H18" s="57">
        <f>SUM(D18/D9)</f>
        <v>0.09429943038734247</v>
      </c>
      <c r="I18" s="228">
        <v>222.163</v>
      </c>
      <c r="J18" s="46">
        <v>51031.5</v>
      </c>
      <c r="K18" s="33">
        <f>'tab. 5a platy_kraj'!K18+'tab. 5b platy obec'!K18</f>
        <v>1152.2</v>
      </c>
      <c r="L18" s="251">
        <v>1536.991</v>
      </c>
      <c r="M18" s="136">
        <v>220211.392</v>
      </c>
      <c r="N18" s="257">
        <f>'tab. 5a platy_kraj'!N18+'tab. 5b platy obec'!N18</f>
        <v>8307.867</v>
      </c>
    </row>
    <row r="19" spans="1:14" ht="12.75">
      <c r="A19" s="9"/>
      <c r="B19" s="16" t="s">
        <v>9</v>
      </c>
      <c r="C19" s="177">
        <v>1241.795</v>
      </c>
      <c r="D19" s="158">
        <v>178191.106</v>
      </c>
      <c r="E19" s="29">
        <f>'tab. 5a platy_kraj'!E19+'tab. 5b platy obec'!E19</f>
        <v>3983.742</v>
      </c>
      <c r="F19" s="209">
        <f t="shared" si="0"/>
        <v>182174.848</v>
      </c>
      <c r="G19" s="244">
        <f>SUM(C19/C9)</f>
        <v>0.10050898153915014</v>
      </c>
      <c r="H19" s="53">
        <f>SUM(D19/D9)</f>
        <v>0.06194911589123501</v>
      </c>
      <c r="I19" s="38"/>
      <c r="J19" s="42"/>
      <c r="K19" s="29">
        <f>'tab. 5a platy_kraj'!K19+'tab. 5b platy obec'!K19</f>
        <v>15.64</v>
      </c>
      <c r="L19" s="252">
        <v>1241.795</v>
      </c>
      <c r="M19" s="129">
        <v>177070.904</v>
      </c>
      <c r="N19" s="209">
        <f>'tab. 5a platy_kraj'!N19+'tab. 5b platy obec'!N19</f>
        <v>3968.136</v>
      </c>
    </row>
    <row r="20" spans="1:14" ht="13.5" thickBot="1">
      <c r="A20" s="7"/>
      <c r="B20" s="20" t="s">
        <v>25</v>
      </c>
      <c r="C20" s="175">
        <v>517.359</v>
      </c>
      <c r="D20" s="157">
        <v>94172</v>
      </c>
      <c r="E20" s="31">
        <f>'tab. 5a platy_kraj'!E20+'tab. 5b platy obec'!E20</f>
        <v>5476.291</v>
      </c>
      <c r="F20" s="211">
        <f t="shared" si="0"/>
        <v>99648.291</v>
      </c>
      <c r="G20" s="240">
        <f>SUM(C20/C9)</f>
        <v>0.04187424347828198</v>
      </c>
      <c r="H20" s="55">
        <f>SUM(D20/D9)</f>
        <v>0.032739412604068936</v>
      </c>
      <c r="I20" s="36">
        <v>222.163</v>
      </c>
      <c r="J20" s="44">
        <v>51031.5</v>
      </c>
      <c r="K20" s="31">
        <f>'tab. 5a platy_kraj'!K20+'tab. 5b platy obec'!K20</f>
        <v>1136.56</v>
      </c>
      <c r="L20" s="146">
        <v>295.196</v>
      </c>
      <c r="M20" s="131">
        <v>43140.488</v>
      </c>
      <c r="N20" s="211">
        <f>'tab. 5a platy_kraj'!N20+'tab. 5b platy obec'!N20</f>
        <v>4339.731</v>
      </c>
    </row>
    <row r="21" spans="1:14" ht="13.5" thickBot="1">
      <c r="A21" s="10" t="s">
        <v>51</v>
      </c>
      <c r="B21" s="154"/>
      <c r="C21" s="178">
        <v>1014.285</v>
      </c>
      <c r="D21" s="160">
        <v>239720.8</v>
      </c>
      <c r="E21" s="32">
        <f>'tab. 5a platy_kraj'!E21+'tab. 5b platy obec'!E21</f>
        <v>11039.444</v>
      </c>
      <c r="F21" s="258">
        <f t="shared" si="0"/>
        <v>250760.24399999998</v>
      </c>
      <c r="G21" s="245">
        <f>SUM(C21/C9)</f>
        <v>0.08209467129472811</v>
      </c>
      <c r="H21" s="56">
        <f>SUM(D21/D9)</f>
        <v>0.08334025167754203</v>
      </c>
      <c r="I21" s="39">
        <v>912.068</v>
      </c>
      <c r="J21" s="45">
        <v>222700.2</v>
      </c>
      <c r="K21" s="32">
        <f>'tab. 5a platy_kraj'!K21+'tab. 5b platy obec'!K21</f>
        <v>6576.099999999999</v>
      </c>
      <c r="L21" s="148">
        <v>102.217</v>
      </c>
      <c r="M21" s="134">
        <v>17020.638</v>
      </c>
      <c r="N21" s="258">
        <f>'tab. 5a platy_kraj'!N21+'tab. 5b platy obec'!N21</f>
        <v>4463.378</v>
      </c>
    </row>
    <row r="22" spans="1:14" ht="12.75">
      <c r="A22" s="6"/>
      <c r="B22" s="16" t="s">
        <v>10</v>
      </c>
      <c r="C22" s="177">
        <v>418.607</v>
      </c>
      <c r="D22" s="158">
        <v>88575.6</v>
      </c>
      <c r="E22" s="29">
        <f>'tab. 5a platy_kraj'!E22+'tab. 5b platy obec'!E22</f>
        <v>1010.9</v>
      </c>
      <c r="F22" s="209">
        <f t="shared" si="0"/>
        <v>89586.5</v>
      </c>
      <c r="G22" s="241">
        <f>SUM(C22/C9)</f>
        <v>0.033881408151231904</v>
      </c>
      <c r="H22" s="53">
        <f>SUM(D22/D9)</f>
        <v>0.030793793431730967</v>
      </c>
      <c r="I22" s="38">
        <v>414.594</v>
      </c>
      <c r="J22" s="42">
        <v>87883.9</v>
      </c>
      <c r="K22" s="29">
        <f>'tab. 5a platy_kraj'!K22+'tab. 5b platy obec'!K22</f>
        <v>462.6</v>
      </c>
      <c r="L22" s="252">
        <v>4.013</v>
      </c>
      <c r="M22" s="129">
        <v>691.7</v>
      </c>
      <c r="N22" s="209">
        <f>'tab. 5a platy_kraj'!N22+'tab. 5b platy obec'!N22</f>
        <v>548.296</v>
      </c>
    </row>
    <row r="23" spans="1:14" ht="12.75">
      <c r="A23" s="6"/>
      <c r="B23" s="18" t="s">
        <v>11</v>
      </c>
      <c r="C23" s="174">
        <v>452.959</v>
      </c>
      <c r="D23" s="156">
        <v>118779.7</v>
      </c>
      <c r="E23" s="30">
        <f>'tab. 5a platy_kraj'!E23+'tab. 5b platy obec'!E23</f>
        <v>3939.4</v>
      </c>
      <c r="F23" s="210">
        <f t="shared" si="0"/>
        <v>122719.09999999999</v>
      </c>
      <c r="G23" s="239">
        <f>SUM(C23/C9)</f>
        <v>0.03666180631182434</v>
      </c>
      <c r="H23" s="54">
        <f>SUM(D23/D9)</f>
        <v>0.0412944145530256</v>
      </c>
      <c r="I23" s="37">
        <v>397.483</v>
      </c>
      <c r="J23" s="43">
        <v>108896.6</v>
      </c>
      <c r="K23" s="30">
        <f>'tab. 5a platy_kraj'!K23+'tab. 5b platy obec'!K23</f>
        <v>2552.9</v>
      </c>
      <c r="L23" s="253">
        <v>55.476</v>
      </c>
      <c r="M23" s="130">
        <v>9883.1</v>
      </c>
      <c r="N23" s="210">
        <f>'tab. 5a platy_kraj'!N23+'tab. 5b platy obec'!N23</f>
        <v>1386.5</v>
      </c>
    </row>
    <row r="24" spans="1:14" ht="12.75">
      <c r="A24" s="6"/>
      <c r="B24" s="18" t="s">
        <v>12</v>
      </c>
      <c r="C24" s="174">
        <v>8.142</v>
      </c>
      <c r="D24" s="156">
        <v>2379.7</v>
      </c>
      <c r="E24" s="30">
        <f>'tab. 5a platy_kraj'!E24+'tab. 5b platy obec'!E24</f>
        <v>94.244</v>
      </c>
      <c r="F24" s="210">
        <f t="shared" si="0"/>
        <v>2473.944</v>
      </c>
      <c r="G24" s="239">
        <f>SUM(C24/C9)</f>
        <v>0.0006590009846164306</v>
      </c>
      <c r="H24" s="54">
        <f>SUM(D24/D9)</f>
        <v>0.0008273157644937225</v>
      </c>
      <c r="I24" s="37">
        <v>7.601</v>
      </c>
      <c r="J24" s="43">
        <v>2284.7</v>
      </c>
      <c r="K24" s="30">
        <f>'tab. 5a platy_kraj'!K24+'tab. 5b platy obec'!K24</f>
        <v>38.4</v>
      </c>
      <c r="L24" s="253">
        <v>0.541</v>
      </c>
      <c r="M24" s="130">
        <v>94.988</v>
      </c>
      <c r="N24" s="210">
        <f>'tab. 5a platy_kraj'!N24+'tab. 5b platy obec'!N24</f>
        <v>55.844</v>
      </c>
    </row>
    <row r="25" spans="1:14" ht="12.75">
      <c r="A25" s="6"/>
      <c r="B25" s="18" t="s">
        <v>13</v>
      </c>
      <c r="C25" s="174">
        <v>134.577</v>
      </c>
      <c r="D25" s="156">
        <v>29985.8</v>
      </c>
      <c r="E25" s="30">
        <f>'tab. 5a platy_kraj'!E25+'tab. 5b platy obec'!E25</f>
        <v>5994.9</v>
      </c>
      <c r="F25" s="210">
        <f t="shared" si="0"/>
        <v>35980.7</v>
      </c>
      <c r="G25" s="239">
        <f>SUM(C25/C9)</f>
        <v>0.010892455847055438</v>
      </c>
      <c r="H25" s="54">
        <f>SUM(D25/D9)</f>
        <v>0.010424727928291746</v>
      </c>
      <c r="I25" s="37">
        <v>92.39</v>
      </c>
      <c r="J25" s="43">
        <v>23635</v>
      </c>
      <c r="K25" s="30">
        <f>'tab. 5a platy_kraj'!K25+'tab. 5b platy obec'!K25</f>
        <v>3522.2</v>
      </c>
      <c r="L25" s="253">
        <v>42.187</v>
      </c>
      <c r="M25" s="130">
        <v>6350.8</v>
      </c>
      <c r="N25" s="210">
        <f>'tab. 5a platy_kraj'!N25+'tab. 5b platy obec'!N25</f>
        <v>2472.738</v>
      </c>
    </row>
    <row r="26" spans="1:14" ht="12.75">
      <c r="A26" s="6"/>
      <c r="B26" s="18" t="s">
        <v>14</v>
      </c>
      <c r="C26" s="174"/>
      <c r="D26" s="156"/>
      <c r="E26" s="30">
        <f>'tab. 5a platy_kraj'!E26+'tab. 5b platy obec'!E26</f>
        <v>0</v>
      </c>
      <c r="F26" s="210">
        <f t="shared" si="0"/>
        <v>0</v>
      </c>
      <c r="G26" s="239"/>
      <c r="H26" s="54"/>
      <c r="I26" s="37"/>
      <c r="J26" s="43"/>
      <c r="K26" s="30">
        <f>'tab. 5a platy_kraj'!K26+'tab. 5b platy obec'!K26</f>
        <v>0</v>
      </c>
      <c r="L26" s="253"/>
      <c r="M26" s="130"/>
      <c r="N26" s="210">
        <f>'tab. 5a platy_kraj'!N26+'tab. 5b platy obec'!N26</f>
        <v>0</v>
      </c>
    </row>
    <row r="27" spans="1:14" ht="13.5" thickBot="1">
      <c r="A27" s="6"/>
      <c r="B27" s="20" t="s">
        <v>15</v>
      </c>
      <c r="C27" s="179"/>
      <c r="D27" s="157"/>
      <c r="E27" s="31">
        <f>'tab. 5a platy_kraj'!E27+'tab. 5b platy obec'!E27</f>
        <v>0</v>
      </c>
      <c r="F27" s="211">
        <f t="shared" si="0"/>
        <v>0</v>
      </c>
      <c r="G27" s="240"/>
      <c r="H27" s="55"/>
      <c r="I27" s="40"/>
      <c r="J27" s="44"/>
      <c r="K27" s="31">
        <f>'tab. 5a platy_kraj'!K27+'tab. 5b platy obec'!K27</f>
        <v>0</v>
      </c>
      <c r="L27" s="254"/>
      <c r="M27" s="131"/>
      <c r="N27" s="211">
        <f>'tab. 5a platy_kraj'!N27+'tab. 5b platy obec'!N27</f>
        <v>0</v>
      </c>
    </row>
    <row r="28" spans="1:14" ht="13.5" thickBot="1">
      <c r="A28" s="10" t="s">
        <v>20</v>
      </c>
      <c r="B28" s="10"/>
      <c r="C28" s="178">
        <v>212.858</v>
      </c>
      <c r="D28" s="160">
        <v>45700.6</v>
      </c>
      <c r="E28" s="32">
        <f>'tab. 5a platy_kraj'!E28+'tab. 5b platy obec'!E28</f>
        <v>453.798</v>
      </c>
      <c r="F28" s="258">
        <f t="shared" si="0"/>
        <v>46154.398</v>
      </c>
      <c r="G28" s="245">
        <f>SUM(C28/C9)</f>
        <v>0.017228399850587592</v>
      </c>
      <c r="H28" s="124">
        <f>SUM(D28/D9)</f>
        <v>0.015888064389133847</v>
      </c>
      <c r="I28" s="39">
        <v>132.062</v>
      </c>
      <c r="J28" s="45">
        <v>32001.1</v>
      </c>
      <c r="K28" s="32">
        <f>'tab. 5a platy_kraj'!K28+'tab. 5b platy obec'!K28</f>
        <v>230.118</v>
      </c>
      <c r="L28" s="148">
        <v>80.796</v>
      </c>
      <c r="M28" s="134">
        <v>13699.49</v>
      </c>
      <c r="N28" s="258">
        <f>'tab. 5a platy_kraj'!N28+'tab. 5b platy obec'!N28</f>
        <v>223.68</v>
      </c>
    </row>
    <row r="29" spans="1:14" ht="13.5" thickBot="1">
      <c r="A29" s="10"/>
      <c r="B29" s="10" t="s">
        <v>21</v>
      </c>
      <c r="C29" s="180">
        <v>212.858</v>
      </c>
      <c r="D29" s="161">
        <v>45700.6</v>
      </c>
      <c r="E29" s="33">
        <f>'tab. 5a platy_kraj'!E29+'tab. 5b platy obec'!E29</f>
        <v>453.798</v>
      </c>
      <c r="F29" s="257">
        <f t="shared" si="0"/>
        <v>46154.398</v>
      </c>
      <c r="G29" s="243">
        <f>SUM(C29/C9)</f>
        <v>0.017228399850587592</v>
      </c>
      <c r="H29" s="57">
        <f>SUM(D29/D9)</f>
        <v>0.015888064389133847</v>
      </c>
      <c r="I29" s="41">
        <v>132.062</v>
      </c>
      <c r="J29" s="46">
        <v>32001.1</v>
      </c>
      <c r="K29" s="33">
        <f>'tab. 5a platy_kraj'!K29+'tab. 5b platy obec'!K29</f>
        <v>230.118</v>
      </c>
      <c r="L29" s="256">
        <v>80.796</v>
      </c>
      <c r="M29" s="136">
        <v>13699.49</v>
      </c>
      <c r="N29" s="257">
        <f>'tab. 5a platy_kraj'!N29+'tab. 5b platy obec'!N29</f>
        <v>223.68</v>
      </c>
    </row>
    <row r="30" spans="1:14" ht="13.5" thickBot="1">
      <c r="A30" s="8" t="s">
        <v>16</v>
      </c>
      <c r="B30" s="142"/>
      <c r="C30" s="178">
        <v>89.864</v>
      </c>
      <c r="D30" s="160">
        <v>24186.4</v>
      </c>
      <c r="E30" s="32">
        <f>'tab. 5a platy_kraj'!E30+'tab. 5b platy obec'!E30</f>
        <v>2244.9680000000003</v>
      </c>
      <c r="F30" s="258">
        <f t="shared" si="0"/>
        <v>26431.368000000002</v>
      </c>
      <c r="G30" s="246">
        <f>SUM(C30/C9)</f>
        <v>0.007273454247306671</v>
      </c>
      <c r="H30" s="132">
        <f>SUM(D30/D9)</f>
        <v>0.008408534691915355</v>
      </c>
      <c r="I30" s="39">
        <v>62.735</v>
      </c>
      <c r="J30" s="45">
        <v>18056.3</v>
      </c>
      <c r="K30" s="133">
        <f>'tab. 5a platy_kraj'!K30+'tab. 5b platy obec'!K30</f>
        <v>1309.728</v>
      </c>
      <c r="L30" s="148">
        <v>27.129</v>
      </c>
      <c r="M30" s="134">
        <v>6130.2</v>
      </c>
      <c r="N30" s="258">
        <f>'tab. 5a platy_kraj'!N30+'tab. 5b platy obec'!N30</f>
        <v>935.2</v>
      </c>
    </row>
    <row r="31" spans="1:14" ht="12.75">
      <c r="A31" s="9"/>
      <c r="B31" s="16" t="s">
        <v>17</v>
      </c>
      <c r="C31" s="177">
        <v>8.916</v>
      </c>
      <c r="D31" s="158">
        <v>2305.1</v>
      </c>
      <c r="E31" s="29">
        <f>'tab. 5a platy_kraj'!E31+'tab. 5b platy obec'!E31</f>
        <v>1337.018</v>
      </c>
      <c r="F31" s="209">
        <f t="shared" si="0"/>
        <v>3642.118</v>
      </c>
      <c r="G31" s="241">
        <f>SUM(C31/C9)</f>
        <v>0.0007216473567723035</v>
      </c>
      <c r="H31" s="53">
        <f>SUM(D31/D9)</f>
        <v>0.0008013806650983233</v>
      </c>
      <c r="I31" s="38">
        <v>6.083</v>
      </c>
      <c r="J31" s="42">
        <v>1708.8</v>
      </c>
      <c r="K31" s="29">
        <f>'tab. 5a platy_kraj'!K31+'tab. 5b platy obec'!K31</f>
        <v>1275.683</v>
      </c>
      <c r="L31" s="252">
        <v>2.833</v>
      </c>
      <c r="M31" s="129">
        <v>596.3</v>
      </c>
      <c r="N31" s="209">
        <f>'tab. 5a platy_kraj'!N31+'tab. 5b platy obec'!N31</f>
        <v>61.335</v>
      </c>
    </row>
    <row r="32" spans="1:14" ht="12.75">
      <c r="A32" s="6"/>
      <c r="B32" s="18" t="s">
        <v>22</v>
      </c>
      <c r="C32" s="174">
        <v>67.857</v>
      </c>
      <c r="D32" s="156">
        <v>18762.5</v>
      </c>
      <c r="E32" s="30">
        <f>'tab. 5a platy_kraj'!E32+'tab. 5b platy obec'!E32</f>
        <v>185.959</v>
      </c>
      <c r="F32" s="210">
        <f t="shared" si="0"/>
        <v>18948.459</v>
      </c>
      <c r="G32" s="239">
        <f>SUM(C32/C9)</f>
        <v>0.005492241441060811</v>
      </c>
      <c r="H32" s="54">
        <f>SUM(D32/D9)</f>
        <v>0.006522886091235647</v>
      </c>
      <c r="I32" s="37">
        <v>56.652</v>
      </c>
      <c r="J32" s="43">
        <v>16347.5</v>
      </c>
      <c r="K32" s="30">
        <f>'tab. 5a platy_kraj'!K32+'tab. 5b platy obec'!K32</f>
        <v>34.045</v>
      </c>
      <c r="L32" s="253">
        <v>11.205</v>
      </c>
      <c r="M32" s="130">
        <v>2415.042</v>
      </c>
      <c r="N32" s="210">
        <f>'tab. 5a platy_kraj'!N32+'tab. 5b platy obec'!N32</f>
        <v>151.914</v>
      </c>
    </row>
    <row r="33" spans="1:14" ht="12.75">
      <c r="A33" s="6"/>
      <c r="B33" s="18" t="s">
        <v>24</v>
      </c>
      <c r="C33" s="174">
        <v>3.5</v>
      </c>
      <c r="D33" s="156">
        <v>707</v>
      </c>
      <c r="E33" s="30">
        <f>'tab. 5a platy_kraj'!E33+'tab. 5b platy obec'!E33</f>
        <v>3.1</v>
      </c>
      <c r="F33" s="210">
        <f t="shared" si="0"/>
        <v>710.1</v>
      </c>
      <c r="G33" s="239">
        <f>SUM(C33/C9)</f>
        <v>0.0002832846286118284</v>
      </c>
      <c r="H33" s="113">
        <f>SUM(D34/D9)</f>
        <v>0.0008385102712032649</v>
      </c>
      <c r="I33" s="125"/>
      <c r="J33" s="43"/>
      <c r="K33" s="30">
        <f>'tab. 5a platy_kraj'!K33+'tab. 5b platy obec'!K33</f>
        <v>0</v>
      </c>
      <c r="L33" s="253">
        <v>3.5</v>
      </c>
      <c r="M33" s="130">
        <v>706.96</v>
      </c>
      <c r="N33" s="210">
        <f>'tab. 5a platy_kraj'!N33+'tab. 5b platy obec'!N33</f>
        <v>3.1</v>
      </c>
    </row>
    <row r="34" spans="1:14" ht="12.75">
      <c r="A34" s="6"/>
      <c r="B34" s="18" t="s">
        <v>23</v>
      </c>
      <c r="C34" s="174">
        <v>9.591</v>
      </c>
      <c r="D34" s="156">
        <v>2411.9</v>
      </c>
      <c r="E34" s="30">
        <f>'tab. 5a platy_kraj'!E34+'tab. 5b platy obec'!E34</f>
        <v>670.091</v>
      </c>
      <c r="F34" s="210">
        <f t="shared" si="0"/>
        <v>3081.991</v>
      </c>
      <c r="G34" s="239">
        <f>SUM(C34/C9)</f>
        <v>0.0007762808208617275</v>
      </c>
      <c r="H34" s="54">
        <f>SUM(D34/D9)</f>
        <v>0.0008385102712032649</v>
      </c>
      <c r="I34" s="37"/>
      <c r="J34" s="43"/>
      <c r="K34" s="30">
        <f>'tab. 5a platy_kraj'!K34+'tab. 5b platy obec'!K34</f>
        <v>0</v>
      </c>
      <c r="L34" s="253">
        <v>9.591</v>
      </c>
      <c r="M34" s="130">
        <v>2411.866</v>
      </c>
      <c r="N34" s="210">
        <f>'tab. 5a platy_kraj'!N34+'tab. 5b platy obec'!N34</f>
        <v>670</v>
      </c>
    </row>
    <row r="35" spans="1:14" ht="13.5" thickBot="1">
      <c r="A35" s="6"/>
      <c r="B35" s="20" t="s">
        <v>18</v>
      </c>
      <c r="C35" s="179"/>
      <c r="D35" s="157"/>
      <c r="E35" s="31">
        <f>'tab. 5a platy_kraj'!E35+'tab. 5b platy obec'!E35</f>
        <v>0</v>
      </c>
      <c r="F35" s="211">
        <f t="shared" si="0"/>
        <v>0</v>
      </c>
      <c r="G35" s="240"/>
      <c r="H35" s="55"/>
      <c r="I35" s="40"/>
      <c r="J35" s="44"/>
      <c r="K35" s="31">
        <f>'tab. 5a platy_kraj'!K35+'tab. 5b platy obec'!K35</f>
        <v>0</v>
      </c>
      <c r="L35" s="254"/>
      <c r="M35" s="131"/>
      <c r="N35" s="211">
        <f>'tab. 5a platy_kraj'!N35+'tab. 5b platy obec'!N35</f>
        <v>0</v>
      </c>
    </row>
    <row r="36" spans="1:14" ht="13.5" thickBot="1">
      <c r="A36" s="10" t="s">
        <v>19</v>
      </c>
      <c r="B36" s="154"/>
      <c r="C36" s="178">
        <v>50.859</v>
      </c>
      <c r="D36" s="160">
        <v>11069.8</v>
      </c>
      <c r="E36" s="32">
        <f>'tab. 5a platy_kraj'!E36+'tab. 5b platy obec'!E36</f>
        <v>106.706</v>
      </c>
      <c r="F36" s="258">
        <f t="shared" si="0"/>
        <v>11176.506</v>
      </c>
      <c r="G36" s="245">
        <f>SUM(C36/C9)</f>
        <v>0.004116449407591137</v>
      </c>
      <c r="H36" s="56">
        <f>SUM(D36/D9)</f>
        <v>0.003848476719667441</v>
      </c>
      <c r="I36" s="39"/>
      <c r="J36" s="45"/>
      <c r="K36" s="32">
        <f>'tab. 5a platy_kraj'!K36+'tab. 5b platy obec'!K36</f>
        <v>0</v>
      </c>
      <c r="L36" s="148">
        <v>50.859</v>
      </c>
      <c r="M36" s="134">
        <v>11069.843</v>
      </c>
      <c r="N36" s="258">
        <f>'tab. 5a platy_kraj'!N36+'tab. 5b platy obec'!N36</f>
        <v>106.706</v>
      </c>
    </row>
    <row r="37" spans="3:8" ht="12.75">
      <c r="C37" s="2"/>
      <c r="D37" s="2"/>
      <c r="E37" s="2"/>
      <c r="F37" s="2"/>
      <c r="G37" s="2"/>
      <c r="H37" s="2"/>
    </row>
    <row r="38" spans="4:7" ht="12.75">
      <c r="D38" s="1"/>
      <c r="E38" s="1"/>
      <c r="F38" s="1"/>
      <c r="G38" s="1"/>
    </row>
  </sheetData>
  <sheetProtection password="DF7D" sheet="1" selectLockedCells="1" selectUnlockedCells="1"/>
  <printOptions/>
  <pageMargins left="0.5905511811023623" right="0.5905511811023623" top="0.984251968503937" bottom="0.5905511811023623" header="0.5118110236220472" footer="0.5118110236220472"/>
  <pageSetup horizontalDpi="600" verticalDpi="600" orientation="landscape" paperSize="9" scale="80" r:id="rId1"/>
  <headerFooter alignWithMargins="0">
    <oddHeader>&amp;R&amp;"Arial,Kurzíva"Výroční zpráva o stavu a rozvoji vzdělávací soustavy v Královéhradeckém kraji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7"/>
  <sheetViews>
    <sheetView tabSelected="1" view="pageLayout" workbookViewId="0" topLeftCell="A1">
      <selection activeCell="B38" sqref="B38"/>
    </sheetView>
  </sheetViews>
  <sheetFormatPr defaultColWidth="9.140625" defaultRowHeight="12.75"/>
  <cols>
    <col min="1" max="1" width="3.7109375" style="0" customWidth="1"/>
    <col min="2" max="2" width="33.140625" style="0" customWidth="1"/>
    <col min="3" max="11" width="9.7109375" style="0" customWidth="1"/>
  </cols>
  <sheetData>
    <row r="1" ht="15.75">
      <c r="A1" s="64" t="s">
        <v>58</v>
      </c>
    </row>
    <row r="2" ht="12.75">
      <c r="A2" t="s">
        <v>62</v>
      </c>
    </row>
    <row r="4" ht="12.75">
      <c r="A4" s="65" t="s">
        <v>53</v>
      </c>
    </row>
    <row r="5" ht="12.75">
      <c r="A5" s="4"/>
    </row>
    <row r="6" ht="12.75">
      <c r="A6" s="13" t="s">
        <v>50</v>
      </c>
    </row>
    <row r="7" ht="13.5" thickBot="1">
      <c r="A7" s="13"/>
    </row>
    <row r="8" spans="3:11" ht="13.5" thickBot="1">
      <c r="C8" s="74" t="s">
        <v>34</v>
      </c>
      <c r="D8" s="75"/>
      <c r="E8" s="76"/>
      <c r="F8" s="74" t="s">
        <v>35</v>
      </c>
      <c r="G8" s="75"/>
      <c r="H8" s="76"/>
      <c r="I8" s="287" t="s">
        <v>46</v>
      </c>
      <c r="J8" s="288"/>
      <c r="K8" s="289"/>
    </row>
    <row r="9" spans="1:11" ht="51.75" thickBot="1">
      <c r="A9" s="67" t="s">
        <v>36</v>
      </c>
      <c r="B9" s="68"/>
      <c r="C9" s="77" t="s">
        <v>31</v>
      </c>
      <c r="D9" s="78" t="s">
        <v>32</v>
      </c>
      <c r="E9" s="79" t="s">
        <v>33</v>
      </c>
      <c r="F9" s="77" t="s">
        <v>31</v>
      </c>
      <c r="G9" s="78" t="s">
        <v>32</v>
      </c>
      <c r="H9" s="80" t="s">
        <v>33</v>
      </c>
      <c r="I9" s="81" t="s">
        <v>47</v>
      </c>
      <c r="J9" s="82" t="s">
        <v>48</v>
      </c>
      <c r="K9" s="80" t="s">
        <v>49</v>
      </c>
    </row>
    <row r="10" spans="1:11" ht="13.5" thickBot="1">
      <c r="A10" s="52" t="s">
        <v>37</v>
      </c>
      <c r="B10" s="5"/>
      <c r="C10" s="83">
        <v>20865</v>
      </c>
      <c r="D10" s="84">
        <v>23754</v>
      </c>
      <c r="E10" s="85">
        <v>13912</v>
      </c>
      <c r="F10" s="83">
        <v>18568</v>
      </c>
      <c r="G10" s="84">
        <v>21917</v>
      </c>
      <c r="H10" s="85">
        <v>11535</v>
      </c>
      <c r="I10" s="86">
        <v>19401</v>
      </c>
      <c r="J10" s="87">
        <v>22600</v>
      </c>
      <c r="K10" s="88">
        <v>12346</v>
      </c>
    </row>
    <row r="11" spans="1:11" ht="12.75">
      <c r="A11" s="16" t="s">
        <v>0</v>
      </c>
      <c r="B11" s="17"/>
      <c r="C11" s="89"/>
      <c r="D11" s="90"/>
      <c r="E11" s="91"/>
      <c r="F11" s="89">
        <v>16285</v>
      </c>
      <c r="G11" s="90">
        <v>18448</v>
      </c>
      <c r="H11" s="91">
        <v>9973</v>
      </c>
      <c r="I11" s="89">
        <v>16285</v>
      </c>
      <c r="J11" s="90">
        <v>18448</v>
      </c>
      <c r="K11" s="284">
        <v>9973</v>
      </c>
    </row>
    <row r="12" spans="1:11" ht="12.75">
      <c r="A12" s="18" t="s">
        <v>1</v>
      </c>
      <c r="B12" s="19"/>
      <c r="C12" s="92"/>
      <c r="D12" s="93"/>
      <c r="E12" s="94"/>
      <c r="F12" s="92">
        <v>21050</v>
      </c>
      <c r="G12" s="93">
        <v>23688</v>
      </c>
      <c r="H12" s="94">
        <v>11631</v>
      </c>
      <c r="I12" s="92">
        <v>21050</v>
      </c>
      <c r="J12" s="93">
        <v>23688</v>
      </c>
      <c r="K12" s="285">
        <v>11631</v>
      </c>
    </row>
    <row r="13" spans="1:11" ht="13.5" thickBot="1">
      <c r="A13" s="20" t="s">
        <v>2</v>
      </c>
      <c r="B13" s="21"/>
      <c r="C13" s="95">
        <v>22404</v>
      </c>
      <c r="D13" s="96">
        <v>24697</v>
      </c>
      <c r="E13" s="97">
        <v>14489</v>
      </c>
      <c r="F13" s="95"/>
      <c r="G13" s="96"/>
      <c r="H13" s="97"/>
      <c r="I13" s="95">
        <v>22404</v>
      </c>
      <c r="J13" s="96">
        <v>24697</v>
      </c>
      <c r="K13" s="286">
        <v>14489</v>
      </c>
    </row>
    <row r="14" spans="1:11" ht="12.75">
      <c r="A14" s="6"/>
      <c r="B14" s="14" t="s">
        <v>3</v>
      </c>
      <c r="C14" s="89">
        <v>23312</v>
      </c>
      <c r="D14" s="90">
        <v>25566</v>
      </c>
      <c r="E14" s="91">
        <v>13456</v>
      </c>
      <c r="F14" s="89"/>
      <c r="G14" s="90"/>
      <c r="H14" s="91"/>
      <c r="I14" s="89">
        <v>23312</v>
      </c>
      <c r="J14" s="90">
        <v>25566</v>
      </c>
      <c r="K14" s="284">
        <v>13456</v>
      </c>
    </row>
    <row r="15" spans="1:11" ht="12.75">
      <c r="A15" s="6"/>
      <c r="B15" s="22" t="s">
        <v>4</v>
      </c>
      <c r="C15" s="101">
        <v>22824</v>
      </c>
      <c r="D15" s="93">
        <v>25527</v>
      </c>
      <c r="E15" s="94">
        <v>14153</v>
      </c>
      <c r="F15" s="101"/>
      <c r="G15" s="93"/>
      <c r="H15" s="94"/>
      <c r="I15" s="92">
        <v>22824</v>
      </c>
      <c r="J15" s="93">
        <v>25527</v>
      </c>
      <c r="K15" s="285">
        <v>14153</v>
      </c>
    </row>
    <row r="16" spans="1:11" ht="13.5" thickBot="1">
      <c r="A16" s="6"/>
      <c r="B16" s="15" t="s">
        <v>5</v>
      </c>
      <c r="C16" s="95">
        <v>21453</v>
      </c>
      <c r="D16" s="96">
        <v>23330</v>
      </c>
      <c r="E16" s="97">
        <v>15310</v>
      </c>
      <c r="F16" s="95"/>
      <c r="G16" s="96"/>
      <c r="H16" s="97"/>
      <c r="I16" s="95">
        <v>21453</v>
      </c>
      <c r="J16" s="96">
        <v>23330</v>
      </c>
      <c r="K16" s="286">
        <v>15310</v>
      </c>
    </row>
    <row r="17" spans="1:11" ht="12.75">
      <c r="A17" s="16" t="s">
        <v>6</v>
      </c>
      <c r="B17" s="17"/>
      <c r="C17" s="89">
        <v>23402</v>
      </c>
      <c r="D17" s="90">
        <v>26179</v>
      </c>
      <c r="E17" s="91">
        <v>13979</v>
      </c>
      <c r="F17" s="89"/>
      <c r="G17" s="90"/>
      <c r="H17" s="91"/>
      <c r="I17" s="89">
        <v>23402</v>
      </c>
      <c r="J17" s="90">
        <v>26179</v>
      </c>
      <c r="K17" s="284">
        <v>13979</v>
      </c>
    </row>
    <row r="18" spans="1:11" ht="12.75">
      <c r="A18" s="18" t="s">
        <v>7</v>
      </c>
      <c r="B18" s="19"/>
      <c r="C18" s="92">
        <v>21446</v>
      </c>
      <c r="D18" s="93">
        <v>23032</v>
      </c>
      <c r="E18" s="94">
        <v>13892</v>
      </c>
      <c r="F18" s="92">
        <v>22485</v>
      </c>
      <c r="G18" s="93">
        <v>23873</v>
      </c>
      <c r="H18" s="94">
        <v>13245</v>
      </c>
      <c r="I18" s="92">
        <v>21526</v>
      </c>
      <c r="J18" s="93">
        <v>23100</v>
      </c>
      <c r="K18" s="285">
        <v>13854</v>
      </c>
    </row>
    <row r="19" spans="1:11" ht="13.5" thickBot="1">
      <c r="A19" s="20" t="s">
        <v>8</v>
      </c>
      <c r="B19" s="21"/>
      <c r="C19" s="95">
        <v>14625</v>
      </c>
      <c r="D19" s="96">
        <v>19142</v>
      </c>
      <c r="E19" s="97">
        <v>12223</v>
      </c>
      <c r="F19" s="95">
        <v>11834</v>
      </c>
      <c r="G19" s="96"/>
      <c r="H19" s="97">
        <v>11834</v>
      </c>
      <c r="I19" s="95">
        <v>12849</v>
      </c>
      <c r="J19" s="96">
        <v>19142</v>
      </c>
      <c r="K19" s="286">
        <v>11940</v>
      </c>
    </row>
    <row r="20" spans="1:11" ht="12.75">
      <c r="A20" s="9"/>
      <c r="B20" s="14" t="s">
        <v>9</v>
      </c>
      <c r="C20" s="102">
        <v>12332</v>
      </c>
      <c r="D20" s="90"/>
      <c r="E20" s="91">
        <v>12223</v>
      </c>
      <c r="F20" s="102">
        <v>11834</v>
      </c>
      <c r="G20" s="90"/>
      <c r="H20" s="91">
        <v>11834</v>
      </c>
      <c r="I20" s="89">
        <v>11958</v>
      </c>
      <c r="J20" s="90"/>
      <c r="K20" s="284">
        <v>11883</v>
      </c>
    </row>
    <row r="21" spans="1:11" ht="13.5" thickBot="1">
      <c r="A21" s="7"/>
      <c r="B21" s="15" t="s">
        <v>25</v>
      </c>
      <c r="C21" s="95">
        <v>15169</v>
      </c>
      <c r="D21" s="96">
        <v>19142</v>
      </c>
      <c r="E21" s="97">
        <v>12178</v>
      </c>
      <c r="F21" s="95"/>
      <c r="G21" s="96"/>
      <c r="H21" s="97"/>
      <c r="I21" s="95">
        <v>15169</v>
      </c>
      <c r="J21" s="96">
        <v>19142</v>
      </c>
      <c r="K21" s="286">
        <v>12178</v>
      </c>
    </row>
    <row r="22" spans="1:11" ht="13.5" thickBot="1">
      <c r="A22" s="10" t="s">
        <v>52</v>
      </c>
      <c r="B22" s="11"/>
      <c r="C22" s="103">
        <v>18986</v>
      </c>
      <c r="D22" s="104">
        <v>19128</v>
      </c>
      <c r="E22" s="105">
        <v>13078</v>
      </c>
      <c r="F22" s="103">
        <v>19720</v>
      </c>
      <c r="G22" s="104">
        <v>20393</v>
      </c>
      <c r="H22" s="105">
        <v>13882</v>
      </c>
      <c r="I22" s="98">
        <v>19695</v>
      </c>
      <c r="J22" s="99">
        <v>20348</v>
      </c>
      <c r="K22" s="100">
        <v>13876</v>
      </c>
    </row>
    <row r="23" spans="1:11" ht="12.75">
      <c r="A23" s="6"/>
      <c r="B23" s="14" t="s">
        <v>10</v>
      </c>
      <c r="C23" s="102">
        <v>17273</v>
      </c>
      <c r="D23" s="90">
        <v>17347</v>
      </c>
      <c r="E23" s="91">
        <v>9717</v>
      </c>
      <c r="F23" s="102">
        <v>17656</v>
      </c>
      <c r="G23" s="90">
        <v>17685</v>
      </c>
      <c r="H23" s="91">
        <v>14675</v>
      </c>
      <c r="I23" s="89">
        <v>17633</v>
      </c>
      <c r="J23" s="90">
        <v>17665</v>
      </c>
      <c r="K23" s="284">
        <v>14364</v>
      </c>
    </row>
    <row r="24" spans="1:11" ht="12.75">
      <c r="A24" s="6"/>
      <c r="B24" s="22" t="s">
        <v>11</v>
      </c>
      <c r="C24" s="101"/>
      <c r="D24" s="93"/>
      <c r="E24" s="94"/>
      <c r="F24" s="101">
        <v>21853</v>
      </c>
      <c r="G24" s="93">
        <v>22830</v>
      </c>
      <c r="H24" s="94">
        <v>14846</v>
      </c>
      <c r="I24" s="92">
        <v>21853</v>
      </c>
      <c r="J24" s="93">
        <v>22830</v>
      </c>
      <c r="K24" s="285">
        <v>14846</v>
      </c>
    </row>
    <row r="25" spans="1:11" ht="12.75">
      <c r="A25" s="6"/>
      <c r="B25" s="22" t="s">
        <v>12</v>
      </c>
      <c r="C25" s="101">
        <v>24356</v>
      </c>
      <c r="D25" s="93">
        <v>25048</v>
      </c>
      <c r="E25" s="94">
        <v>14632</v>
      </c>
      <c r="F25" s="101"/>
      <c r="G25" s="93"/>
      <c r="H25" s="94"/>
      <c r="I25" s="92">
        <v>24356</v>
      </c>
      <c r="J25" s="93">
        <v>25048</v>
      </c>
      <c r="K25" s="285">
        <v>14632</v>
      </c>
    </row>
    <row r="26" spans="1:11" ht="12.75">
      <c r="A26" s="6"/>
      <c r="B26" s="22" t="s">
        <v>13</v>
      </c>
      <c r="C26" s="101"/>
      <c r="D26" s="93"/>
      <c r="E26" s="94"/>
      <c r="F26" s="101">
        <v>18568</v>
      </c>
      <c r="G26" s="93">
        <v>21318</v>
      </c>
      <c r="H26" s="94">
        <v>12545</v>
      </c>
      <c r="I26" s="92">
        <v>18568</v>
      </c>
      <c r="J26" s="93">
        <v>21318</v>
      </c>
      <c r="K26" s="285">
        <v>12545</v>
      </c>
    </row>
    <row r="27" spans="1:11" ht="12.75">
      <c r="A27" s="6"/>
      <c r="B27" s="22" t="s">
        <v>14</v>
      </c>
      <c r="C27" s="101"/>
      <c r="D27" s="93"/>
      <c r="E27" s="94"/>
      <c r="F27" s="101"/>
      <c r="G27" s="93"/>
      <c r="H27" s="94"/>
      <c r="I27" s="92"/>
      <c r="J27" s="93"/>
      <c r="K27" s="285"/>
    </row>
    <row r="28" spans="1:11" ht="13.5" thickBot="1">
      <c r="A28" s="6"/>
      <c r="B28" s="15" t="s">
        <v>15</v>
      </c>
      <c r="C28" s="106"/>
      <c r="D28" s="96"/>
      <c r="E28" s="97"/>
      <c r="F28" s="106"/>
      <c r="G28" s="96"/>
      <c r="H28" s="97"/>
      <c r="I28" s="95"/>
      <c r="J28" s="96"/>
      <c r="K28" s="286"/>
    </row>
    <row r="29" spans="1:11" ht="13.5" thickBot="1">
      <c r="A29" s="10" t="s">
        <v>20</v>
      </c>
      <c r="B29" s="12"/>
      <c r="C29" s="103">
        <v>17892</v>
      </c>
      <c r="D29" s="104">
        <v>20193</v>
      </c>
      <c r="E29" s="105">
        <v>14130</v>
      </c>
      <c r="F29" s="103"/>
      <c r="G29" s="104"/>
      <c r="H29" s="105"/>
      <c r="I29" s="98">
        <v>17892</v>
      </c>
      <c r="J29" s="99">
        <v>20193</v>
      </c>
      <c r="K29" s="100">
        <v>14130</v>
      </c>
    </row>
    <row r="30" spans="1:11" ht="13.5" thickBot="1">
      <c r="A30" s="10"/>
      <c r="B30" s="12" t="s">
        <v>21</v>
      </c>
      <c r="C30" s="107">
        <v>17892</v>
      </c>
      <c r="D30" s="108">
        <v>20193</v>
      </c>
      <c r="E30" s="109">
        <v>14130</v>
      </c>
      <c r="F30" s="107"/>
      <c r="G30" s="108"/>
      <c r="H30" s="109"/>
      <c r="I30" s="98">
        <v>17892</v>
      </c>
      <c r="J30" s="99">
        <v>20193</v>
      </c>
      <c r="K30" s="100">
        <v>14130</v>
      </c>
    </row>
    <row r="31" spans="1:11" ht="13.5" thickBot="1">
      <c r="A31" s="8" t="s">
        <v>16</v>
      </c>
      <c r="B31" s="9"/>
      <c r="C31" s="103">
        <v>22429</v>
      </c>
      <c r="D31" s="104">
        <v>23985</v>
      </c>
      <c r="E31" s="105">
        <v>18830</v>
      </c>
      <c r="F31" s="103"/>
      <c r="G31" s="104"/>
      <c r="H31" s="105"/>
      <c r="I31" s="98">
        <v>22429</v>
      </c>
      <c r="J31" s="99">
        <v>23985</v>
      </c>
      <c r="K31" s="100">
        <v>18830</v>
      </c>
    </row>
    <row r="32" spans="1:11" ht="12.75">
      <c r="A32" s="9"/>
      <c r="B32" s="14" t="s">
        <v>17</v>
      </c>
      <c r="C32" s="102">
        <v>21544</v>
      </c>
      <c r="D32" s="90">
        <v>23409</v>
      </c>
      <c r="E32" s="91">
        <v>17539</v>
      </c>
      <c r="F32" s="102"/>
      <c r="G32" s="90"/>
      <c r="H32" s="91"/>
      <c r="I32" s="89">
        <v>21544</v>
      </c>
      <c r="J32" s="90">
        <v>23409</v>
      </c>
      <c r="K32" s="284">
        <v>17539</v>
      </c>
    </row>
    <row r="33" spans="1:11" ht="12.75">
      <c r="A33" s="6"/>
      <c r="B33" s="22" t="s">
        <v>22</v>
      </c>
      <c r="C33" s="101">
        <v>23042</v>
      </c>
      <c r="D33" s="93">
        <v>24047</v>
      </c>
      <c r="E33" s="94">
        <v>17961</v>
      </c>
      <c r="F33" s="101"/>
      <c r="G33" s="93"/>
      <c r="H33" s="94"/>
      <c r="I33" s="92">
        <v>23042</v>
      </c>
      <c r="J33" s="93">
        <v>24047</v>
      </c>
      <c r="K33" s="285">
        <v>17961</v>
      </c>
    </row>
    <row r="34" spans="1:11" ht="12.75">
      <c r="A34" s="6"/>
      <c r="B34" s="22" t="s">
        <v>24</v>
      </c>
      <c r="C34" s="101">
        <v>16832</v>
      </c>
      <c r="D34" s="93"/>
      <c r="E34" s="94">
        <v>16832</v>
      </c>
      <c r="F34" s="101"/>
      <c r="G34" s="93"/>
      <c r="H34" s="94"/>
      <c r="I34" s="92">
        <v>16833</v>
      </c>
      <c r="J34" s="93"/>
      <c r="K34" s="285">
        <v>16832</v>
      </c>
    </row>
    <row r="35" spans="1:11" ht="12.75">
      <c r="A35" s="6"/>
      <c r="B35" s="25" t="s">
        <v>23</v>
      </c>
      <c r="C35" s="110">
        <v>20956</v>
      </c>
      <c r="D35" s="111"/>
      <c r="E35" s="112">
        <v>20956</v>
      </c>
      <c r="F35" s="110"/>
      <c r="G35" s="111"/>
      <c r="H35" s="112"/>
      <c r="I35" s="92">
        <v>20956</v>
      </c>
      <c r="J35" s="93"/>
      <c r="K35" s="285">
        <v>20956</v>
      </c>
    </row>
    <row r="36" spans="1:11" ht="13.5" thickBot="1">
      <c r="A36" s="6"/>
      <c r="B36" s="15" t="s">
        <v>18</v>
      </c>
      <c r="C36" s="106"/>
      <c r="D36" s="96"/>
      <c r="E36" s="97"/>
      <c r="F36" s="106"/>
      <c r="G36" s="96"/>
      <c r="H36" s="97"/>
      <c r="I36" s="95"/>
      <c r="J36" s="96"/>
      <c r="K36" s="286"/>
    </row>
    <row r="37" spans="1:11" ht="13.5" thickBot="1">
      <c r="A37" s="10" t="s">
        <v>19</v>
      </c>
      <c r="B37" s="11"/>
      <c r="C37" s="103">
        <v>18138</v>
      </c>
      <c r="D37" s="104"/>
      <c r="E37" s="105">
        <v>18138</v>
      </c>
      <c r="F37" s="103"/>
      <c r="G37" s="104"/>
      <c r="H37" s="105"/>
      <c r="I37" s="98">
        <v>18138</v>
      </c>
      <c r="J37" s="99"/>
      <c r="K37" s="100">
        <v>18138</v>
      </c>
    </row>
  </sheetData>
  <sheetProtection/>
  <mergeCells count="1">
    <mergeCell ref="I8:K8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landscape" paperSize="9" scale="85" r:id="rId1"/>
  <headerFooter alignWithMargins="0">
    <oddHeader>&amp;R&amp;"Arial,Kurzíva"Výroční zpráva o stavu a rozvoji vzdělávací soustavy v Královéhradeckém kraji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sm694</dc:creator>
  <cp:keywords/>
  <dc:description/>
  <cp:lastModifiedBy>455</cp:lastModifiedBy>
  <cp:lastPrinted>2010-02-10T09:35:42Z</cp:lastPrinted>
  <dcterms:created xsi:type="dcterms:W3CDTF">2002-02-22T13:03:20Z</dcterms:created>
  <dcterms:modified xsi:type="dcterms:W3CDTF">2010-03-31T12:41:03Z</dcterms:modified>
  <cp:category/>
  <cp:version/>
  <cp:contentType/>
  <cp:contentStatus/>
</cp:coreProperties>
</file>