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4865" windowHeight="7875" activeTab="0"/>
  </bookViews>
  <sheets>
    <sheet name="Bilance" sheetId="1" r:id="rId1"/>
  </sheets>
  <definedNames>
    <definedName name="_xlnm.Print_Titles" localSheetId="0">'Bilance'!$6:$7</definedName>
    <definedName name="_xlnm.Print_Area" localSheetId="0">'Bilance'!$A$1:$E$527</definedName>
  </definedNames>
  <calcPr fullCalcOnLoad="1"/>
</workbook>
</file>

<file path=xl/sharedStrings.xml><?xml version="1.0" encoding="utf-8"?>
<sst xmlns="http://schemas.openxmlformats.org/spreadsheetml/2006/main" count="570" uniqueCount="324">
  <si>
    <t>daňové příjmy</t>
  </si>
  <si>
    <t>v tom:</t>
  </si>
  <si>
    <t>Příjmy celkem</t>
  </si>
  <si>
    <t>UKAZATEL</t>
  </si>
  <si>
    <t xml:space="preserve">PŘÍJMY    </t>
  </si>
  <si>
    <t>VÝDAJE</t>
  </si>
  <si>
    <t>povinné pojistné placené zaměstnavatelem</t>
  </si>
  <si>
    <t>pohoštění a dary</t>
  </si>
  <si>
    <t>ostatní běžné výdaje</t>
  </si>
  <si>
    <t>ostatní příspěvky a dary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</si>
  <si>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</si>
  <si>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</si>
  <si>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</si>
  <si>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</si>
  <si>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</si>
  <si>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</si>
  <si>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</si>
  <si>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</si>
  <si>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</si>
  <si>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</si>
  <si>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</si>
  <si>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</si>
  <si>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</si>
  <si>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</si>
  <si>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</si>
  <si>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</si>
  <si>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</si>
  <si>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</si>
  <si>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</si>
  <si>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</si>
  <si>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</si>
  <si>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soutěže a přehlídky - SR</t>
  </si>
  <si>
    <t>běžné výdaje</t>
  </si>
  <si>
    <t>kapitálové výdaje</t>
  </si>
  <si>
    <t>dopravní územní obslužnost: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</si>
  <si>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</si>
  <si>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</si>
  <si>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</si>
  <si>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</si>
  <si>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</si>
  <si>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v tom pro odvětví:</t>
  </si>
  <si>
    <t>doprava</t>
  </si>
  <si>
    <t>školství</t>
  </si>
  <si>
    <t>zdravotnictví</t>
  </si>
  <si>
    <t>nedaňové příjmy</t>
  </si>
  <si>
    <t>Financování</t>
  </si>
  <si>
    <t xml:space="preserve">  z MPSV</t>
  </si>
  <si>
    <t>pronájem a nákl.na detaš.pracoviště</t>
  </si>
  <si>
    <t xml:space="preserve">vodohosp.akce dle vodního zákona </t>
  </si>
  <si>
    <t>kap. 13 - evropská integrace</t>
  </si>
  <si>
    <t>kap. 12 - správa majetku kraje</t>
  </si>
  <si>
    <t xml:space="preserve">příjmy v rámci FV </t>
  </si>
  <si>
    <t>program obnovy venkova</t>
  </si>
  <si>
    <t>přijaté úvěry</t>
  </si>
  <si>
    <t xml:space="preserve">             kapitálové výdaje odvětví</t>
  </si>
  <si>
    <t xml:space="preserve">             kapitál.výdaje odvětví</t>
  </si>
  <si>
    <t>kap. 02 - životní prostředí a zemědělství</t>
  </si>
  <si>
    <t>kap. 50 - Fond rozvoje a reprodukce KHK</t>
  </si>
  <si>
    <t xml:space="preserve">  od krajů</t>
  </si>
  <si>
    <t xml:space="preserve">  z MMR</t>
  </si>
  <si>
    <t>kap. 39 - regionální rozvoj</t>
  </si>
  <si>
    <t xml:space="preserve">kap. 40 - územní plánování </t>
  </si>
  <si>
    <t xml:space="preserve">             běžné výdaje odvětví</t>
  </si>
  <si>
    <t xml:space="preserve">  z MPO</t>
  </si>
  <si>
    <t>kapitálové příjmy</t>
  </si>
  <si>
    <t>preventivní programy - SR</t>
  </si>
  <si>
    <t xml:space="preserve">kap. 11 - cestovní ruch </t>
  </si>
  <si>
    <t xml:space="preserve">             nerozděleno</t>
  </si>
  <si>
    <t xml:space="preserve">   v tom: kapitálové výdaje odvětví</t>
  </si>
  <si>
    <t xml:space="preserve">            nerozděleno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</si>
  <si>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</si>
  <si>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</si>
  <si>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</si>
  <si>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</si>
  <si>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</si>
  <si>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 xml:space="preserve">  ze zahraničí</t>
  </si>
  <si>
    <t xml:space="preserve">  z SFDI</t>
  </si>
  <si>
    <t>silnice II/319 RK-Rokytnice v OH - SR</t>
  </si>
  <si>
    <t>zařízení pro děti vyžadující okamžitou pomoc - SR</t>
  </si>
  <si>
    <t>Schválený</t>
  </si>
  <si>
    <t>rozpočet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</si>
  <si>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</si>
  <si>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</si>
  <si>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</si>
  <si>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</si>
  <si>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</si>
  <si>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zastupitelstvo kraje </t>
  </si>
  <si>
    <t>neinvestiční přijaté transfery</t>
  </si>
  <si>
    <t xml:space="preserve">  neinv.transf.ze SR v rámci souhrn.dot.vztahu</t>
  </si>
  <si>
    <t>investiční přijaté transfery</t>
  </si>
  <si>
    <t>neinvestiční transfery a.s.</t>
  </si>
  <si>
    <t>neinvestiční transfery obcím</t>
  </si>
  <si>
    <t xml:space="preserve">   z toho: neinvestiční transfery obcím</t>
  </si>
  <si>
    <t xml:space="preserve">   z toho: investiční transfery obcím</t>
  </si>
  <si>
    <t>neinvestiční transfer s.r.o. OREDO</t>
  </si>
  <si>
    <t>investiční transfery PO</t>
  </si>
  <si>
    <t>neinv.transfer Regionální radě regionu soudržnosti SV</t>
  </si>
  <si>
    <t>investiční transfery obcím</t>
  </si>
  <si>
    <t xml:space="preserve">  v tom: PO - investiční transfery</t>
  </si>
  <si>
    <t xml:space="preserve">   v tom: PO - investiční transfery</t>
  </si>
  <si>
    <t xml:space="preserve">             investiční transfery a.s.</t>
  </si>
  <si>
    <t xml:space="preserve">             PO - investiční transfery</t>
  </si>
  <si>
    <t>zapojení výsledku hospodaření</t>
  </si>
  <si>
    <t>konsolidace výdajů - příděl do soc.fondu</t>
  </si>
  <si>
    <t>Výdaje celkem po konsolidaci</t>
  </si>
  <si>
    <t>kap. 20 - použití sociálního fondu - běž.výdaje</t>
  </si>
  <si>
    <t xml:space="preserve">  ze SFŽP</t>
  </si>
  <si>
    <t>zabránění vzniku, rozvoje a šíření TBC - SR</t>
  </si>
  <si>
    <t>kap. 09 - volnočasové aktivity</t>
  </si>
  <si>
    <t>(v tis. Kč)</t>
  </si>
  <si>
    <t xml:space="preserve">  ze SÚJB</t>
  </si>
  <si>
    <t>neinvestiční transfery ze SR prostř.čerp.účtů</t>
  </si>
  <si>
    <t>investiční transfery ze SR prostř.čerp.účtů</t>
  </si>
  <si>
    <t>z toho:</t>
  </si>
  <si>
    <t>daň z příjmů právnických osob za kraje</t>
  </si>
  <si>
    <t>splátky půjček (SFDI)</t>
  </si>
  <si>
    <t>vyhledávání budov se zvýš.výskytem radonu - SR</t>
  </si>
  <si>
    <t xml:space="preserve">            kapitálové výdaje odvětví</t>
  </si>
  <si>
    <t xml:space="preserve">                   - neinvestiční transfery</t>
  </si>
  <si>
    <t xml:space="preserve">  odvětví evropské integrace</t>
  </si>
  <si>
    <t xml:space="preserve">  odvětví sociálních věcí</t>
  </si>
  <si>
    <t xml:space="preserve">                  - neinvestiční transfery</t>
  </si>
  <si>
    <t xml:space="preserve">  z MK</t>
  </si>
  <si>
    <t>kulturní aktivity - SR</t>
  </si>
  <si>
    <t>projekty v rámci VISK - SR</t>
  </si>
  <si>
    <t>výdaje z finančního vypořádání</t>
  </si>
  <si>
    <t>Upravený rozpočet</t>
  </si>
  <si>
    <t>Skutečnost</t>
  </si>
  <si>
    <t xml:space="preserve">  z MZ</t>
  </si>
  <si>
    <t>likvidace nepoužitelných léčiv - SR</t>
  </si>
  <si>
    <t xml:space="preserve">rezerva </t>
  </si>
  <si>
    <t xml:space="preserve">v tom odvětví: </t>
  </si>
  <si>
    <t xml:space="preserve">  životní prostředí a zemědělství</t>
  </si>
  <si>
    <t xml:space="preserve">   v tom: platby za odebrané mn. podzem.vody</t>
  </si>
  <si>
    <t xml:space="preserve">             ost.nedaňové příjmy</t>
  </si>
  <si>
    <t xml:space="preserve">  doprava</t>
  </si>
  <si>
    <t xml:space="preserve">   v tom: odvody PO z IF</t>
  </si>
  <si>
    <t xml:space="preserve">  školství</t>
  </si>
  <si>
    <t xml:space="preserve">             ost.odvody PO</t>
  </si>
  <si>
    <t>x</t>
  </si>
  <si>
    <t xml:space="preserve">  zdravotnictví</t>
  </si>
  <si>
    <t xml:space="preserve">             příjmy z pronájmu majetku</t>
  </si>
  <si>
    <t xml:space="preserve">  kultura</t>
  </si>
  <si>
    <t xml:space="preserve">  činnost krajského úřadu</t>
  </si>
  <si>
    <t xml:space="preserve">   v tom: příjmy z pronájmu majetku</t>
  </si>
  <si>
    <t xml:space="preserve">  sociální věci</t>
  </si>
  <si>
    <t xml:space="preserve">             splátky půjček</t>
  </si>
  <si>
    <t xml:space="preserve">  ostatní příjmy</t>
  </si>
  <si>
    <t xml:space="preserve">   v tom: přijaté úroky</t>
  </si>
  <si>
    <t>v tom odvětví: dopravy</t>
  </si>
  <si>
    <t xml:space="preserve">                    správa majetku kraje</t>
  </si>
  <si>
    <t xml:space="preserve">                    školství</t>
  </si>
  <si>
    <t>%</t>
  </si>
  <si>
    <t xml:space="preserve">  odvětví kultury</t>
  </si>
  <si>
    <t xml:space="preserve">  z Úřadu vlády</t>
  </si>
  <si>
    <t xml:space="preserve">        z toho obce</t>
  </si>
  <si>
    <t xml:space="preserve">                    zastupitelstvo kraje</t>
  </si>
  <si>
    <t>Saldo příjmů a výdajů</t>
  </si>
  <si>
    <t xml:space="preserve">   v tom: splátky půjčených prostř.</t>
  </si>
  <si>
    <t xml:space="preserve">  evropská integrace </t>
  </si>
  <si>
    <t>kofinancování a předfinancování</t>
  </si>
  <si>
    <t xml:space="preserve">             neinvestiční transfery a.s.</t>
  </si>
  <si>
    <t xml:space="preserve">  z MZV</t>
  </si>
  <si>
    <t xml:space="preserve">  z Národního fondu</t>
  </si>
  <si>
    <t xml:space="preserve">  ze SFDI</t>
  </si>
  <si>
    <t>odvětví správy majetku kraje</t>
  </si>
  <si>
    <t xml:space="preserve">  odvětví zdravotnictví</t>
  </si>
  <si>
    <t>komunikace v rámci průmyslové zóny - SR</t>
  </si>
  <si>
    <t>kompenzační pomůcky - SR</t>
  </si>
  <si>
    <t>správní a ostatní poplatky</t>
  </si>
  <si>
    <t xml:space="preserve">                    činnost krajského úřadu</t>
  </si>
  <si>
    <t xml:space="preserve">  odvětví školství</t>
  </si>
  <si>
    <t xml:space="preserve">  z MV</t>
  </si>
  <si>
    <t xml:space="preserve">  z OSFA</t>
  </si>
  <si>
    <t xml:space="preserve">  z RRRS SV</t>
  </si>
  <si>
    <t>pronájem služeb a prostor v RC NP</t>
  </si>
  <si>
    <t>obnova silničního majetku - SFDI - SR</t>
  </si>
  <si>
    <t>FM EHP/Norska - CZ-0037 - SR</t>
  </si>
  <si>
    <t>FM EHP/Norska - CZ-0037-sub-projekty - SR</t>
  </si>
  <si>
    <t>protiradonová opatření - SR</t>
  </si>
  <si>
    <t>výdaje jednotek sborů dobrovolných hasičů obcí-SR</t>
  </si>
  <si>
    <t xml:space="preserve">  správa majetku kraje </t>
  </si>
  <si>
    <t xml:space="preserve">   v tom: splátky půjček</t>
  </si>
  <si>
    <t xml:space="preserve">             ostatní příjmy</t>
  </si>
  <si>
    <t xml:space="preserve">  z depozitního účtu</t>
  </si>
  <si>
    <t xml:space="preserve">  od DSO</t>
  </si>
  <si>
    <t xml:space="preserve">             splátky půjček - SF</t>
  </si>
  <si>
    <t xml:space="preserve">  z MDO</t>
  </si>
  <si>
    <t xml:space="preserve">            ost.nedaňové příjmy</t>
  </si>
  <si>
    <t xml:space="preserve">   v tom: ost.nedaňové příjmy</t>
  </si>
  <si>
    <t xml:space="preserve">  zastupitelstvo kraje </t>
  </si>
  <si>
    <t xml:space="preserve">  regionální rozvoj</t>
  </si>
  <si>
    <t xml:space="preserve">  cestovní ruch </t>
  </si>
  <si>
    <t>GG VK 3.2 - Podpora nabídky dalšího vzdělávání - SR</t>
  </si>
  <si>
    <t>Projekt technické pomoci OPPS ČR-PR 2007-2013 - SR</t>
  </si>
  <si>
    <t>projekty RRRS SV</t>
  </si>
  <si>
    <t>OPVK-rozvoj kompet.říd.prac.škol v KHK - SR</t>
  </si>
  <si>
    <t xml:space="preserve">kofinancování a předfinancování </t>
  </si>
  <si>
    <t>krajský program prevence kriminality - SR</t>
  </si>
  <si>
    <t>prům.zóna Solnice-Kvasiny - SR</t>
  </si>
  <si>
    <t>obnova silničního majetku - z půjčky SFDI</t>
  </si>
  <si>
    <t>Tabulka č. 1</t>
  </si>
  <si>
    <t>ČERPÁNÍ ROZPOČTU KRÁLOVÉHRADECKÉHO KRAJE</t>
  </si>
  <si>
    <t>splátky úvěru</t>
  </si>
  <si>
    <t xml:space="preserve">  z MŽP </t>
  </si>
  <si>
    <t>OP LZZ - vzdělávání v eGON centrech krajů - SR</t>
  </si>
  <si>
    <t>OP LZZ - zvýš.kvality řízení v úřadech úz.veř.spr.-SR</t>
  </si>
  <si>
    <t>ROP silnice a mosty - dotace z RRRS SV</t>
  </si>
  <si>
    <t xml:space="preserve">OP VK 5. 2. - Publicita a informovanost - SR </t>
  </si>
  <si>
    <t>investiční transfery PO - Centrum EP</t>
  </si>
  <si>
    <t>zapojení zůstatku sociálního fondu z min.let</t>
  </si>
  <si>
    <t>protidrogová politika-kont.místo na malém městě-SR</t>
  </si>
  <si>
    <t>k 31. 12.  2011</t>
  </si>
  <si>
    <t>k 31.12.2011</t>
  </si>
  <si>
    <t>odměny vč. refundací a náhrad mezd v době nemoci</t>
  </si>
  <si>
    <t>neinvestiční dar Krajskému ředitelství policie KHK</t>
  </si>
  <si>
    <t>investiční dotace Krajskému ředitelství policie KHK</t>
  </si>
  <si>
    <t>platy zam.a ost.pl.za prov.práci vč.náhr.mezd v době nem.</t>
  </si>
  <si>
    <t>OP LZZ - vzdělávání v eGON centrech krajů - SR 2010</t>
  </si>
  <si>
    <t>OP LZZ - zvýš.kvality řízení v úřadech úz.veř.spr.-SR 2010</t>
  </si>
  <si>
    <t>inspekce posk.soc.služeb - SR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</si>
  <si>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</si>
  <si>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</si>
  <si>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</si>
  <si>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</si>
  <si>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náhr.škod způs.zvl.chráněnými živočichy - SR</t>
  </si>
  <si>
    <t>investiční transfery obcím - město Náchod</t>
  </si>
  <si>
    <t>v tom: autobusová doprava</t>
  </si>
  <si>
    <t xml:space="preserve">          drážní doprava</t>
  </si>
  <si>
    <t>neinv.transfery obcím - úč.dotace Městu Týniště n.O.</t>
  </si>
  <si>
    <t>ROP silnice a mosty - dotace z RRRS SV 2010</t>
  </si>
  <si>
    <t xml:space="preserve">ROP silnice a mosty - vratka dotace RRRS SV </t>
  </si>
  <si>
    <t>úhrada ztráty ve veřejné železniční os.dopravě - SR</t>
  </si>
  <si>
    <t>OP - přeshraniční spolupráce - SR</t>
  </si>
  <si>
    <t>investiční transfery obcím - Chudeřice</t>
  </si>
  <si>
    <t>refundace výdajů spojených s výkupy pozemků - SR</t>
  </si>
  <si>
    <t>příspěvek PO na provoz - Centrum EP</t>
  </si>
  <si>
    <t>GG VK 3.2 - Podpora nabídky dalšího vzdělávání - SR 2010</t>
  </si>
  <si>
    <t>Projekt technické pomoci OPPS ČR-PR 2007-2013 - SR 2010</t>
  </si>
  <si>
    <t>OP VK 5.1. - Technické zajištění, hodnotitelé,mzdy - SR 2010</t>
  </si>
  <si>
    <t xml:space="preserve">OP VK 5.1. - Technické zajištění, hodnotitelé,mzdy - SR </t>
  </si>
  <si>
    <t>OP VK 5.1. - Technická pomoc - hodnocení projektů 2-SR 2010</t>
  </si>
  <si>
    <t xml:space="preserve">OP VK 5.1. - Technická pomoc - hodnocení projektů 2-SR </t>
  </si>
  <si>
    <t>OP VK 5. 2. - Publicita a informovanost - SR 2010</t>
  </si>
  <si>
    <t>OP VK 5.3. - Podpora tvorby a přípravy projektů - SR 2010</t>
  </si>
  <si>
    <t xml:space="preserve">OP VK 5.3. - Podpora tvorby a přípravy projektů - SR </t>
  </si>
  <si>
    <t>GG 1.1.OPVK-Zvyšování kvality ve vzděl.- SR  2010</t>
  </si>
  <si>
    <t xml:space="preserve">GG 1.1.OPVK-Zvyšování kvality ve vzděl.- SR </t>
  </si>
  <si>
    <t xml:space="preserve">2GG 1.1.OPVK-Zvyšování kvality ve vzděl.II. - SR </t>
  </si>
  <si>
    <t>GG 1.2.OPVK-Rovné příl.dětí a ž.se sp.potř.-SR 2010</t>
  </si>
  <si>
    <t xml:space="preserve">GG 1.2.OPVK-Rovné příl.dětí a ž.se sp.potř. - SR </t>
  </si>
  <si>
    <t xml:space="preserve">2GG 1.2.OPVK-Rovné příl.dětí a ž.se sp.potř. II. - SR </t>
  </si>
  <si>
    <t>GG1.3.OPVK-Další vzděl.prac.škol a zař. - SR 2010</t>
  </si>
  <si>
    <t xml:space="preserve">GG1.3.OPVK-Další vzděl.prac.škol a zař. - SR </t>
  </si>
  <si>
    <t xml:space="preserve">2GG1.3.OPVK-Další vzděl.prac.škol a zař.  II. - SR </t>
  </si>
  <si>
    <t>LABEL - transfery ze zahraničí</t>
  </si>
  <si>
    <t xml:space="preserve">  z toho: Centrum EP, PO</t>
  </si>
  <si>
    <t xml:space="preserve">  v tom pro odvětví: životní prostředí a zemědělství</t>
  </si>
  <si>
    <t xml:space="preserve">                           regionální rozvoj</t>
  </si>
  <si>
    <t>inv.transfer Regionální radě regionu soudržnosti SV</t>
  </si>
  <si>
    <t>grant. a dílčí progr.a samost.projekty - odv.cestovní ruch</t>
  </si>
  <si>
    <t>Dobrovolnictví na Náchodsku - SR</t>
  </si>
  <si>
    <t>fin.asistentů pedagoga - SR</t>
  </si>
  <si>
    <t>podpora činnosti informačních center - SR</t>
  </si>
  <si>
    <t>část.kompenz.výdajů vzniklých při real.společ.maturit-SR</t>
  </si>
  <si>
    <t>ukončování střed.vzděl.mat.zk.v podzimním zkuš.obd. - SR</t>
  </si>
  <si>
    <t>zajiš.podm.zákl.vzděl.nezlet.azyl.na území ČR - SR</t>
  </si>
  <si>
    <t>bezpl.výuka českého jazyka pro cizince třetích zemí - SR</t>
  </si>
  <si>
    <t>inkluz.vzděl.a vzděl.žáků se sociokult.znevýhodněním - SR</t>
  </si>
  <si>
    <t>podpora rom.žáků SŠ a příprava ped.na inkluz.školu - SR</t>
  </si>
  <si>
    <t>školní vybavení pro žáky 1.ročníku zákl.vzděl. - SR</t>
  </si>
  <si>
    <t>posílení plat.úrovně pedag.prac.s VŠ vzděl. - SR</t>
  </si>
  <si>
    <t>zvýšení nenárokových složek platů pedagogů - SR</t>
  </si>
  <si>
    <t>posílení úrovně odměňování nepedagog.prac. - SR</t>
  </si>
  <si>
    <t xml:space="preserve">podpora vzděl.národ.menšin a multikult.výchovy - SR </t>
  </si>
  <si>
    <t>podpora EVVO ve školách - SR</t>
  </si>
  <si>
    <t>OPVK-rozvoj kompet.říd.prac.škol v KHK - SR 2010</t>
  </si>
  <si>
    <t>OPVK-zvyš.kval.vzděl.zlepš.říd.procesů ve školách-SR 2010</t>
  </si>
  <si>
    <t xml:space="preserve">OPVK-zvyš.kval.vzděl.zlepš.říd.procesů ve školách-SR </t>
  </si>
  <si>
    <t>OPVK 1.4 - zlepšení podm.pro vzděl.na ZŠ - SR</t>
  </si>
  <si>
    <t>neinvestiční dotace obcím</t>
  </si>
  <si>
    <t xml:space="preserve">investiční půjčené prostředky obcím   </t>
  </si>
  <si>
    <t>projekt Regionální inst.ambul.psychos.sl.- RRRS SV</t>
  </si>
  <si>
    <t>program Zelená úsporám - SR</t>
  </si>
  <si>
    <t>neinvestiční dotace městu Trutnov na činnost muzea</t>
  </si>
  <si>
    <t>projekt Přístavba Muzea války 1866 na Chlumu - RRRS SV</t>
  </si>
  <si>
    <t xml:space="preserve">příspěvky PO na provoz </t>
  </si>
  <si>
    <t xml:space="preserve">neinvestiční půjčené prostředky </t>
  </si>
  <si>
    <t>OPLZZ Vzd.poskyt.a zadavat. soc.sl.KHK IV.- SR r.2010</t>
  </si>
  <si>
    <t xml:space="preserve">OPLZZ Vzd.poskyt.a zadavat. soc.sl.KHK IV.- SR </t>
  </si>
  <si>
    <t>OP LZZ Rozvoj dostup.a kvality soc.sl.v KHK II - SR r.2010</t>
  </si>
  <si>
    <t xml:space="preserve">OP LZZ Rozvoj dostup.a kvality soc.sl.v KHK II - SR </t>
  </si>
  <si>
    <t>OP LZZ Služby soc.prevence v KHK - SR r. 2010</t>
  </si>
  <si>
    <t xml:space="preserve">OP LZZ Služby soc.prevence v KHK - SR </t>
  </si>
  <si>
    <t>OP LZZ Podpora soc.integr.obyv.vylouč.lok.v KHK - SR r.2010</t>
  </si>
  <si>
    <t>OP LZZ Podpora soc.integr.obyv.vylouč.lok.v KHK II - SR r.2010</t>
  </si>
  <si>
    <t>OP LZZ Podpora soc.integr.obyv.vylouč.lok.v KHK II - SR</t>
  </si>
  <si>
    <t>GP - rovné příležitosti žen a mužů na KÚ KHK - SR 2010</t>
  </si>
  <si>
    <t>GP - rovné příležitosti žen a mužů na KÚ KHK - SR</t>
  </si>
  <si>
    <t>kontaktní centrum a terénní služby na malém městě-SR</t>
  </si>
  <si>
    <t>kofinancování a předfinancování - pro CEP</t>
  </si>
  <si>
    <t>dotace prostřednictvím čerpacích účtů - SR</t>
  </si>
  <si>
    <t>česko - polský inovační portál - SR</t>
  </si>
  <si>
    <t>neinvestiční půjčené prostředky obcím</t>
  </si>
  <si>
    <t>prům.zóna Solnice-Kvasiny-ostat.kap.výd.</t>
  </si>
  <si>
    <t>daň z příjmů právnických osob za kraj</t>
  </si>
  <si>
    <t>kap. 49 - Regionální inovační fond KHK</t>
  </si>
  <si>
    <t xml:space="preserve">            běžné výdaje odvětví</t>
  </si>
  <si>
    <t>přijaté půjčky (SFDI)</t>
  </si>
  <si>
    <t xml:space="preserve">   v tom: ostatní nedaňové příjmy</t>
  </si>
  <si>
    <t xml:space="preserve">            příjmy z pronáj.majetku</t>
  </si>
  <si>
    <t>poplatky</t>
  </si>
  <si>
    <t xml:space="preserve">GG VK 3.2 - Podpora nabídky dalšího vzdělávání - SR </t>
  </si>
  <si>
    <t xml:space="preserve">GG 1.1.OPVK-Zvyšování kvality ve vzdělávání - SR </t>
  </si>
  <si>
    <t>GG 1.2.OPVK-Rovné přílež.dětí a ž.se sp.potř.- SR</t>
  </si>
  <si>
    <t xml:space="preserve">2GG 1.2.OPVK-Rovné příl.dětí a ž.se sp.potř. II. </t>
  </si>
  <si>
    <t>odst.hav.stavu budovy Karkulka, DO Pec p.S.,III.etapa - SR</t>
  </si>
  <si>
    <t>OPVK-spolupr.VOŠ,VŠ a zam.při modern.vzděl.progr.-SR</t>
  </si>
  <si>
    <t>OPVK - cizí jaz.v podm.Společ.evrop.refer.rámce-SR</t>
  </si>
  <si>
    <t>pokus.ověř. inter.a inkluz.modelu škol pro spec.ped.a psych.-SR</t>
  </si>
  <si>
    <t>grant. a dílčí progr.a samost.projekty - odv.region. rozvoj</t>
  </si>
  <si>
    <t>grant. a dílčí progr.a samost.projekty - odv.živ.prostř.a zem.</t>
  </si>
  <si>
    <t>výdaje na sčítání lidu, domů a bytů - SR</t>
  </si>
  <si>
    <t>řešení spec. problémů reg.šk. - hustota sítě škol - SR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</si>
</sst>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\ _K_č_-;_-@_-"/>
    <numFmt numFmtId="171" formatCode="#,##0.0_ ;\-#,##0.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#,##0.00_ ;\-#,##0.00\ 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9">
    <xf numFmtId="3" fontId="0" fillId="0" borderId="0" xfId="0" applyAlignment="1">
      <alignment/>
    </xf>
    <xf numFmtId="3" fontId="0" fillId="0" borderId="10" xfId="0" applyBorder="1" applyAlignment="1">
      <alignment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39" applyNumberFormat="1" applyAlignment="1">
      <alignment/>
    </xf>
    <xf numFmtId="3" fontId="1" fillId="0" borderId="11" xfId="0" applyFont="1" applyBorder="1" applyAlignment="1">
      <alignment vertical="center"/>
    </xf>
    <xf numFmtId="3" fontId="7" fillId="0" borderId="11" xfId="0" applyFont="1" applyBorder="1" applyAlignment="1">
      <alignment vertical="center"/>
    </xf>
    <xf numFmtId="171" fontId="1" fillId="0" borderId="10" xfId="39" applyNumberFormat="1" applyFont="1" applyBorder="1" applyAlignment="1">
      <alignment/>
    </xf>
    <xf numFmtId="171" fontId="0" fillId="0" borderId="10" xfId="39" applyNumberFormat="1" applyFont="1" applyBorder="1" applyAlignment="1">
      <alignment/>
    </xf>
    <xf numFmtId="171" fontId="1" fillId="0" borderId="10" xfId="39" applyNumberFormat="1" applyFont="1" applyBorder="1" applyAlignment="1">
      <alignment/>
    </xf>
    <xf numFmtId="171" fontId="0" fillId="0" borderId="10" xfId="39" applyNumberFormat="1" applyBorder="1" applyAlignment="1">
      <alignment/>
    </xf>
    <xf numFmtId="171" fontId="4" fillId="0" borderId="10" xfId="39" applyNumberFormat="1" applyFont="1" applyBorder="1" applyAlignment="1">
      <alignment/>
    </xf>
    <xf numFmtId="171" fontId="4" fillId="0" borderId="10" xfId="39" applyNumberFormat="1" applyFont="1" applyBorder="1" applyAlignment="1">
      <alignment/>
    </xf>
    <xf numFmtId="171" fontId="7" fillId="0" borderId="12" xfId="39" applyNumberFormat="1" applyFont="1" applyBorder="1" applyAlignment="1">
      <alignment vertical="center"/>
    </xf>
    <xf numFmtId="171" fontId="1" fillId="0" borderId="12" xfId="39" applyNumberFormat="1" applyFont="1" applyBorder="1" applyAlignment="1">
      <alignment vertical="center"/>
    </xf>
    <xf numFmtId="171" fontId="7" fillId="0" borderId="13" xfId="39" applyNumberFormat="1" applyFont="1" applyBorder="1" applyAlignment="1">
      <alignment vertical="center"/>
    </xf>
    <xf numFmtId="171" fontId="2" fillId="0" borderId="10" xfId="39" applyNumberFormat="1" applyFont="1" applyBorder="1" applyAlignment="1">
      <alignment vertical="center"/>
    </xf>
    <xf numFmtId="171" fontId="8" fillId="0" borderId="10" xfId="39" applyNumberFormat="1" applyFont="1" applyBorder="1" applyAlignment="1">
      <alignment vertical="center"/>
    </xf>
    <xf numFmtId="164" fontId="0" fillId="0" borderId="10" xfId="39" applyNumberFormat="1" applyFont="1" applyBorder="1" applyAlignment="1">
      <alignment/>
    </xf>
    <xf numFmtId="165" fontId="0" fillId="0" borderId="10" xfId="39" applyNumberFormat="1" applyFont="1" applyBorder="1" applyAlignment="1">
      <alignment/>
    </xf>
    <xf numFmtId="164" fontId="0" fillId="0" borderId="10" xfId="39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1" fillId="0" borderId="10" xfId="39" applyNumberFormat="1" applyFont="1" applyBorder="1" applyAlignment="1">
      <alignment/>
    </xf>
    <xf numFmtId="169" fontId="0" fillId="0" borderId="10" xfId="39" applyNumberFormat="1" applyFont="1" applyBorder="1" applyAlignment="1">
      <alignment/>
    </xf>
    <xf numFmtId="169" fontId="0" fillId="0" borderId="10" xfId="39" applyNumberFormat="1" applyFont="1" applyBorder="1" applyAlignment="1">
      <alignment/>
    </xf>
    <xf numFmtId="169" fontId="0" fillId="0" borderId="10" xfId="39" applyNumberFormat="1" applyBorder="1" applyAlignment="1">
      <alignment/>
    </xf>
    <xf numFmtId="169" fontId="0" fillId="0" borderId="10" xfId="39" applyNumberFormat="1" applyFont="1" applyFill="1" applyBorder="1" applyAlignment="1">
      <alignment/>
    </xf>
    <xf numFmtId="169" fontId="0" fillId="0" borderId="10" xfId="0" applyNumberFormat="1" applyBorder="1" applyAlignment="1">
      <alignment/>
    </xf>
    <xf numFmtId="164" fontId="2" fillId="0" borderId="0" xfId="39" applyFont="1" applyAlignment="1">
      <alignment/>
    </xf>
    <xf numFmtId="3" fontId="0" fillId="0" borderId="0" xfId="0" applyAlignment="1">
      <alignment horizontal="right"/>
    </xf>
    <xf numFmtId="3" fontId="0" fillId="0" borderId="0" xfId="0" applyFill="1" applyAlignment="1">
      <alignment/>
    </xf>
    <xf numFmtId="169" fontId="0" fillId="0" borderId="10" xfId="39" applyNumberFormat="1" applyFont="1" applyBorder="1" applyAlignment="1">
      <alignment horizontal="right"/>
    </xf>
    <xf numFmtId="169" fontId="0" fillId="0" borderId="10" xfId="39" applyNumberFormat="1" applyFont="1" applyFill="1" applyBorder="1" applyAlignment="1">
      <alignment/>
    </xf>
    <xf numFmtId="169" fontId="0" fillId="0" borderId="10" xfId="39" applyNumberFormat="1" applyFont="1" applyBorder="1" applyAlignment="1">
      <alignment horizontal="right"/>
    </xf>
    <xf numFmtId="171" fontId="0" fillId="0" borderId="10" xfId="39" applyNumberFormat="1" applyFill="1" applyBorder="1" applyAlignment="1">
      <alignment/>
    </xf>
    <xf numFmtId="3" fontId="0" fillId="0" borderId="14" xfId="0" applyBorder="1" applyAlignment="1">
      <alignment vertical="center"/>
    </xf>
    <xf numFmtId="171" fontId="0" fillId="0" borderId="10" xfId="39" applyNumberFormat="1" applyFont="1" applyBorder="1" applyAlignment="1">
      <alignment/>
    </xf>
    <xf numFmtId="3" fontId="1" fillId="0" borderId="14" xfId="0" applyFont="1" applyBorder="1" applyAlignment="1">
      <alignment/>
    </xf>
    <xf numFmtId="169" fontId="1" fillId="0" borderId="15" xfId="0" applyNumberFormat="1" applyFont="1" applyBorder="1" applyAlignment="1">
      <alignment/>
    </xf>
    <xf numFmtId="3" fontId="3" fillId="0" borderId="14" xfId="0" applyFont="1" applyBorder="1" applyAlignment="1">
      <alignment/>
    </xf>
    <xf numFmtId="169" fontId="0" fillId="0" borderId="15" xfId="0" applyNumberFormat="1" applyFont="1" applyBorder="1" applyAlignment="1">
      <alignment/>
    </xf>
    <xf numFmtId="3" fontId="0" fillId="0" borderId="14" xfId="0" applyFont="1" applyBorder="1" applyAlignment="1">
      <alignment/>
    </xf>
    <xf numFmtId="3" fontId="1" fillId="0" borderId="14" xfId="0" applyFont="1" applyBorder="1" applyAlignment="1">
      <alignment/>
    </xf>
    <xf numFmtId="169" fontId="1" fillId="0" borderId="15" xfId="0" applyNumberFormat="1" applyFont="1" applyBorder="1" applyAlignment="1">
      <alignment horizontal="center"/>
    </xf>
    <xf numFmtId="3" fontId="3" fillId="0" borderId="14" xfId="0" applyFont="1" applyBorder="1" applyAlignment="1">
      <alignment/>
    </xf>
    <xf numFmtId="3" fontId="0" fillId="0" borderId="14" xfId="0" applyBorder="1" applyAlignment="1">
      <alignment/>
    </xf>
    <xf numFmtId="169" fontId="0" fillId="0" borderId="15" xfId="0" applyNumberFormat="1" applyFont="1" applyBorder="1" applyAlignment="1">
      <alignment horizontal="center"/>
    </xf>
    <xf numFmtId="3" fontId="0" fillId="0" borderId="14" xfId="0" applyFont="1" applyBorder="1" applyAlignment="1">
      <alignment/>
    </xf>
    <xf numFmtId="169" fontId="1" fillId="0" borderId="15" xfId="0" applyNumberFormat="1" applyFont="1" applyBorder="1" applyAlignment="1">
      <alignment/>
    </xf>
    <xf numFmtId="3" fontId="0" fillId="0" borderId="15" xfId="0" applyBorder="1" applyAlignment="1">
      <alignment/>
    </xf>
    <xf numFmtId="3" fontId="4" fillId="0" borderId="14" xfId="0" applyFont="1" applyBorder="1" applyAlignment="1">
      <alignment/>
    </xf>
    <xf numFmtId="3" fontId="4" fillId="0" borderId="14" xfId="0" applyFont="1" applyBorder="1" applyAlignment="1">
      <alignment/>
    </xf>
    <xf numFmtId="3" fontId="0" fillId="0" borderId="16" xfId="0" applyBorder="1" applyAlignment="1">
      <alignment/>
    </xf>
    <xf numFmtId="3" fontId="9" fillId="0" borderId="16" xfId="0" applyFont="1" applyBorder="1" applyAlignment="1">
      <alignment/>
    </xf>
    <xf numFmtId="3" fontId="0" fillId="0" borderId="16" xfId="0" applyFont="1" applyBorder="1" applyAlignment="1">
      <alignment/>
    </xf>
    <xf numFmtId="3" fontId="9" fillId="0" borderId="14" xfId="0" applyFont="1" applyBorder="1" applyAlignment="1">
      <alignment/>
    </xf>
    <xf numFmtId="3" fontId="9" fillId="0" borderId="14" xfId="0" applyFont="1" applyBorder="1" applyAlignment="1">
      <alignment/>
    </xf>
    <xf numFmtId="3" fontId="1" fillId="0" borderId="14" xfId="0" applyFont="1" applyBorder="1" applyAlignment="1">
      <alignment horizontal="left" vertical="center"/>
    </xf>
    <xf numFmtId="165" fontId="1" fillId="0" borderId="10" xfId="39" applyNumberFormat="1" applyFont="1" applyBorder="1" applyAlignment="1">
      <alignment horizontal="center"/>
    </xf>
    <xf numFmtId="171" fontId="2" fillId="0" borderId="17" xfId="39" applyNumberFormat="1" applyFont="1" applyBorder="1" applyAlignment="1">
      <alignment vertical="center"/>
    </xf>
    <xf numFmtId="171" fontId="0" fillId="0" borderId="10" xfId="39" applyNumberFormat="1" applyFont="1" applyBorder="1" applyAlignment="1">
      <alignment/>
    </xf>
    <xf numFmtId="3" fontId="0" fillId="0" borderId="18" xfId="0" applyBorder="1" applyAlignment="1">
      <alignment vertical="center"/>
    </xf>
    <xf numFmtId="171" fontId="0" fillId="0" borderId="10" xfId="39" applyNumberFormat="1" applyFont="1" applyFill="1" applyBorder="1" applyAlignment="1">
      <alignment/>
    </xf>
    <xf numFmtId="171" fontId="1" fillId="0" borderId="10" xfId="39" applyNumberFormat="1" applyFont="1" applyFill="1" applyBorder="1" applyAlignment="1">
      <alignment/>
    </xf>
    <xf numFmtId="171" fontId="1" fillId="0" borderId="10" xfId="39" applyNumberFormat="1" applyFont="1" applyFill="1" applyBorder="1" applyAlignment="1">
      <alignment/>
    </xf>
    <xf numFmtId="3" fontId="0" fillId="0" borderId="18" xfId="0" applyBorder="1" applyAlignment="1">
      <alignment/>
    </xf>
    <xf numFmtId="164" fontId="0" fillId="0" borderId="17" xfId="39" applyNumberFormat="1" applyFont="1" applyBorder="1" applyAlignment="1">
      <alignment/>
    </xf>
    <xf numFmtId="165" fontId="0" fillId="0" borderId="17" xfId="39" applyNumberFormat="1" applyFont="1" applyBorder="1" applyAlignment="1">
      <alignment/>
    </xf>
    <xf numFmtId="169" fontId="0" fillId="0" borderId="17" xfId="39" applyNumberFormat="1" applyFont="1" applyBorder="1" applyAlignment="1">
      <alignment/>
    </xf>
    <xf numFmtId="169" fontId="0" fillId="0" borderId="19" xfId="0" applyNumberFormat="1" applyFont="1" applyBorder="1" applyAlignment="1">
      <alignment horizontal="center"/>
    </xf>
    <xf numFmtId="169" fontId="0" fillId="0" borderId="19" xfId="0" applyNumberFormat="1" applyFont="1" applyBorder="1" applyAlignment="1">
      <alignment/>
    </xf>
    <xf numFmtId="169" fontId="0" fillId="0" borderId="0" xfId="0" applyNumberFormat="1" applyAlignment="1">
      <alignment/>
    </xf>
    <xf numFmtId="3" fontId="2" fillId="15" borderId="11" xfId="0" applyFont="1" applyFill="1" applyBorder="1" applyAlignment="1">
      <alignment vertical="center"/>
    </xf>
    <xf numFmtId="171" fontId="2" fillId="15" borderId="12" xfId="39" applyNumberFormat="1" applyFont="1" applyFill="1" applyBorder="1" applyAlignment="1">
      <alignment vertical="center"/>
    </xf>
    <xf numFmtId="171" fontId="2" fillId="15" borderId="20" xfId="39" applyNumberFormat="1" applyFont="1" applyFill="1" applyBorder="1" applyAlignment="1">
      <alignment vertical="center"/>
    </xf>
    <xf numFmtId="165" fontId="1" fillId="33" borderId="13" xfId="39" applyNumberFormat="1" applyFont="1" applyFill="1" applyBorder="1" applyAlignment="1">
      <alignment horizontal="center"/>
    </xf>
    <xf numFmtId="3" fontId="1" fillId="33" borderId="13" xfId="0" applyFont="1" applyFill="1" applyBorder="1" applyAlignment="1">
      <alignment horizontal="center"/>
    </xf>
    <xf numFmtId="165" fontId="1" fillId="33" borderId="17" xfId="39" applyNumberFormat="1" applyFont="1" applyFill="1" applyBorder="1" applyAlignment="1">
      <alignment horizontal="center"/>
    </xf>
    <xf numFmtId="3" fontId="1" fillId="33" borderId="17" xfId="0" applyFont="1" applyFill="1" applyBorder="1" applyAlignment="1">
      <alignment horizontal="center"/>
    </xf>
    <xf numFmtId="169" fontId="0" fillId="34" borderId="15" xfId="0" applyNumberFormat="1" applyFont="1" applyFill="1" applyBorder="1" applyAlignment="1">
      <alignment/>
    </xf>
    <xf numFmtId="169" fontId="0" fillId="35" borderId="15" xfId="0" applyNumberFormat="1" applyFont="1" applyFill="1" applyBorder="1" applyAlignment="1">
      <alignment/>
    </xf>
    <xf numFmtId="3" fontId="1" fillId="34" borderId="14" xfId="0" applyFont="1" applyFill="1" applyBorder="1" applyAlignment="1">
      <alignment/>
    </xf>
    <xf numFmtId="171" fontId="1" fillId="34" borderId="10" xfId="39" applyNumberFormat="1" applyFont="1" applyFill="1" applyBorder="1" applyAlignment="1">
      <alignment/>
    </xf>
    <xf numFmtId="171" fontId="0" fillId="0" borderId="21" xfId="39" applyNumberFormat="1" applyFont="1" applyBorder="1" applyAlignment="1">
      <alignment/>
    </xf>
    <xf numFmtId="3" fontId="0" fillId="0" borderId="14" xfId="0" applyFont="1" applyBorder="1" applyAlignment="1">
      <alignment/>
    </xf>
    <xf numFmtId="3" fontId="0" fillId="0" borderId="16" xfId="0" applyFont="1" applyBorder="1" applyAlignment="1">
      <alignment/>
    </xf>
    <xf numFmtId="3" fontId="1" fillId="34" borderId="14" xfId="0" applyFont="1" applyFill="1" applyBorder="1" applyAlignment="1">
      <alignment/>
    </xf>
    <xf numFmtId="171" fontId="1" fillId="34" borderId="10" xfId="39" applyNumberFormat="1" applyFont="1" applyFill="1" applyBorder="1" applyAlignment="1">
      <alignment/>
    </xf>
    <xf numFmtId="171" fontId="0" fillId="0" borderId="10" xfId="39" applyNumberFormat="1" applyFont="1" applyFill="1" applyBorder="1" applyAlignment="1">
      <alignment/>
    </xf>
    <xf numFmtId="3" fontId="0" fillId="0" borderId="14" xfId="0" applyFill="1" applyBorder="1" applyAlignment="1">
      <alignment/>
    </xf>
    <xf numFmtId="3" fontId="1" fillId="34" borderId="18" xfId="0" applyFont="1" applyFill="1" applyBorder="1" applyAlignment="1">
      <alignment/>
    </xf>
    <xf numFmtId="3" fontId="1" fillId="0" borderId="14" xfId="0" applyFont="1" applyBorder="1" applyAlignment="1">
      <alignment vertical="center"/>
    </xf>
    <xf numFmtId="171" fontId="1" fillId="0" borderId="10" xfId="39" applyNumberFormat="1" applyFont="1" applyBorder="1" applyAlignment="1">
      <alignment vertical="center"/>
    </xf>
    <xf numFmtId="3" fontId="1" fillId="0" borderId="18" xfId="0" applyFont="1" applyBorder="1" applyAlignment="1">
      <alignment vertical="center"/>
    </xf>
    <xf numFmtId="171" fontId="1" fillId="0" borderId="17" xfId="39" applyNumberFormat="1" applyFont="1" applyBorder="1" applyAlignment="1">
      <alignment vertical="center"/>
    </xf>
    <xf numFmtId="3" fontId="7" fillId="14" borderId="14" xfId="0" applyFont="1" applyFill="1" applyBorder="1" applyAlignment="1">
      <alignment vertical="center"/>
    </xf>
    <xf numFmtId="171" fontId="7" fillId="14" borderId="10" xfId="39" applyNumberFormat="1" applyFont="1" applyFill="1" applyBorder="1" applyAlignment="1">
      <alignment vertical="center"/>
    </xf>
    <xf numFmtId="3" fontId="2" fillId="35" borderId="22" xfId="0" applyFont="1" applyFill="1" applyBorder="1" applyAlignment="1">
      <alignment vertical="center"/>
    </xf>
    <xf numFmtId="171" fontId="2" fillId="35" borderId="13" xfId="39" applyNumberFormat="1" applyFont="1" applyFill="1" applyBorder="1" applyAlignment="1">
      <alignment vertical="center"/>
    </xf>
    <xf numFmtId="3" fontId="0" fillId="0" borderId="14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22" xfId="0" applyFont="1" applyBorder="1" applyAlignment="1">
      <alignment vertical="center"/>
    </xf>
    <xf numFmtId="169" fontId="0" fillId="0" borderId="23" xfId="0" applyNumberFormat="1" applyFont="1" applyBorder="1" applyAlignment="1">
      <alignment/>
    </xf>
    <xf numFmtId="169" fontId="0" fillId="0" borderId="21" xfId="0" applyNumberFormat="1" applyBorder="1" applyAlignment="1">
      <alignment/>
    </xf>
    <xf numFmtId="169" fontId="4" fillId="0" borderId="10" xfId="39" applyNumberFormat="1" applyFont="1" applyBorder="1" applyAlignment="1">
      <alignment/>
    </xf>
    <xf numFmtId="169" fontId="1" fillId="34" borderId="10" xfId="39" applyNumberFormat="1" applyFont="1" applyFill="1" applyBorder="1" applyAlignment="1">
      <alignment/>
    </xf>
    <xf numFmtId="169" fontId="4" fillId="0" borderId="10" xfId="39" applyNumberFormat="1" applyFont="1" applyBorder="1" applyAlignment="1">
      <alignment/>
    </xf>
    <xf numFmtId="169" fontId="1" fillId="34" borderId="10" xfId="39" applyNumberFormat="1" applyFont="1" applyFill="1" applyBorder="1" applyAlignment="1">
      <alignment/>
    </xf>
    <xf numFmtId="169" fontId="0" fillId="0" borderId="10" xfId="39" applyNumberFormat="1" applyFont="1" applyBorder="1" applyAlignment="1">
      <alignment/>
    </xf>
    <xf numFmtId="169" fontId="0" fillId="0" borderId="21" xfId="39" applyNumberFormat="1" applyFont="1" applyBorder="1" applyAlignment="1">
      <alignment/>
    </xf>
    <xf numFmtId="169" fontId="7" fillId="0" borderId="12" xfId="39" applyNumberFormat="1" applyFont="1" applyBorder="1" applyAlignment="1">
      <alignment vertical="center"/>
    </xf>
    <xf numFmtId="169" fontId="2" fillId="15" borderId="12" xfId="39" applyNumberFormat="1" applyFont="1" applyFill="1" applyBorder="1" applyAlignment="1">
      <alignment vertical="center"/>
    </xf>
    <xf numFmtId="169" fontId="7" fillId="0" borderId="13" xfId="39" applyNumberFormat="1" applyFont="1" applyBorder="1" applyAlignment="1">
      <alignment vertical="center"/>
    </xf>
    <xf numFmtId="169" fontId="1" fillId="0" borderId="10" xfId="39" applyNumberFormat="1" applyFont="1" applyBorder="1" applyAlignment="1">
      <alignment vertical="center"/>
    </xf>
    <xf numFmtId="169" fontId="1" fillId="0" borderId="17" xfId="39" applyNumberFormat="1" applyFont="1" applyBorder="1" applyAlignment="1">
      <alignment vertical="center"/>
    </xf>
    <xf numFmtId="169" fontId="7" fillId="14" borderId="10" xfId="39" applyNumberFormat="1" applyFont="1" applyFill="1" applyBorder="1" applyAlignment="1">
      <alignment vertical="center"/>
    </xf>
    <xf numFmtId="169" fontId="2" fillId="35" borderId="13" xfId="39" applyNumberFormat="1" applyFont="1" applyFill="1" applyBorder="1" applyAlignment="1">
      <alignment vertical="center"/>
    </xf>
    <xf numFmtId="169" fontId="0" fillId="0" borderId="17" xfId="0" applyNumberFormat="1" applyBorder="1" applyAlignment="1">
      <alignment/>
    </xf>
    <xf numFmtId="169" fontId="0" fillId="0" borderId="23" xfId="0" applyNumberFormat="1" applyFont="1" applyBorder="1" applyAlignment="1">
      <alignment horizontal="center"/>
    </xf>
    <xf numFmtId="169" fontId="0" fillId="0" borderId="24" xfId="0" applyNumberForma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10" xfId="0" applyNumberFormat="1" applyFill="1" applyBorder="1" applyAlignment="1">
      <alignment/>
    </xf>
    <xf numFmtId="169" fontId="1" fillId="34" borderId="10" xfId="0" applyNumberFormat="1" applyFont="1" applyFill="1" applyBorder="1" applyAlignment="1">
      <alignment/>
    </xf>
    <xf numFmtId="169" fontId="1" fillId="34" borderId="15" xfId="0" applyNumberFormat="1" applyFont="1" applyFill="1" applyBorder="1" applyAlignment="1">
      <alignment/>
    </xf>
    <xf numFmtId="169" fontId="4" fillId="0" borderId="15" xfId="39" applyNumberFormat="1" applyFont="1" applyBorder="1" applyAlignment="1">
      <alignment/>
    </xf>
    <xf numFmtId="169" fontId="7" fillId="0" borderId="20" xfId="39" applyNumberFormat="1" applyFont="1" applyBorder="1" applyAlignment="1">
      <alignment vertical="center"/>
    </xf>
    <xf numFmtId="169" fontId="2" fillId="15" borderId="20" xfId="39" applyNumberFormat="1" applyFont="1" applyFill="1" applyBorder="1" applyAlignment="1">
      <alignment vertical="center"/>
    </xf>
    <xf numFmtId="169" fontId="7" fillId="14" borderId="20" xfId="39" applyNumberFormat="1" applyFont="1" applyFill="1" applyBorder="1" applyAlignment="1">
      <alignment vertical="center"/>
    </xf>
    <xf numFmtId="171" fontId="0" fillId="0" borderId="17" xfId="39" applyNumberFormat="1" applyFont="1" applyBorder="1" applyAlignment="1">
      <alignment/>
    </xf>
    <xf numFmtId="3" fontId="0" fillId="0" borderId="18" xfId="0" applyFont="1" applyBorder="1" applyAlignment="1">
      <alignment/>
    </xf>
    <xf numFmtId="3" fontId="10" fillId="36" borderId="0" xfId="0" applyFont="1" applyFill="1" applyAlignment="1">
      <alignment horizontal="center"/>
    </xf>
    <xf numFmtId="164" fontId="10" fillId="36" borderId="0" xfId="39" applyFont="1" applyFill="1" applyAlignment="1">
      <alignment horizontal="center"/>
    </xf>
    <xf numFmtId="165" fontId="0" fillId="0" borderId="0" xfId="0" applyNumberFormat="1" applyAlignment="1">
      <alignment horizontal="center" vertical="center"/>
    </xf>
    <xf numFmtId="3" fontId="1" fillId="33" borderId="22" xfId="0" applyFont="1" applyFill="1" applyBorder="1" applyAlignment="1">
      <alignment horizontal="center" vertical="center"/>
    </xf>
    <xf numFmtId="3" fontId="0" fillId="33" borderId="18" xfId="0" applyFill="1" applyBorder="1" applyAlignment="1">
      <alignment horizontal="center" vertical="center"/>
    </xf>
    <xf numFmtId="165" fontId="1" fillId="33" borderId="13" xfId="39" applyNumberFormat="1" applyFont="1" applyFill="1" applyBorder="1" applyAlignment="1">
      <alignment horizontal="center" vertical="center" wrapText="1"/>
    </xf>
    <xf numFmtId="3" fontId="0" fillId="33" borderId="17" xfId="0" applyFill="1" applyBorder="1" applyAlignment="1">
      <alignment horizontal="center" vertical="center" wrapText="1"/>
    </xf>
    <xf numFmtId="3" fontId="1" fillId="33" borderId="25" xfId="0" applyFont="1" applyFill="1" applyBorder="1" applyAlignment="1">
      <alignment horizontal="center" vertical="center"/>
    </xf>
    <xf numFmtId="3" fontId="1" fillId="33" borderId="19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5"/>
  <sheetViews>
    <sheetView tabSelected="1" workbookViewId="0" topLeftCell="A485">
      <selection activeCell="A528" sqref="A528:IV528"/>
    </sheetView>
  </sheetViews>
  <sheetFormatPr defaultColWidth="9.00390625" defaultRowHeight="12.75"/>
  <cols>
    <col min="1" max="1" width="45.75390625" style="0" customWidth="1"/>
    <col min="2" max="2" width="15.00390625" style="4" customWidth="1"/>
    <col min="3" max="3" width="14.875" style="0" customWidth="1"/>
    <col min="4" max="4" width="13.875" style="0" customWidth="1"/>
    <col min="5" max="5" width="8.25390625" style="0" customWidth="1"/>
  </cols>
  <sheetData>
    <row r="1" spans="1:5" ht="12.75">
      <c r="A1" s="30"/>
      <c r="E1" s="29" t="s">
        <v>201</v>
      </c>
    </row>
    <row r="2" spans="1:5" ht="27.75" customHeight="1">
      <c r="A2" s="130" t="s">
        <v>202</v>
      </c>
      <c r="B2" s="130"/>
      <c r="C2" s="130"/>
      <c r="D2" s="130"/>
      <c r="E2" s="130"/>
    </row>
    <row r="3" spans="1:6" ht="19.5" customHeight="1">
      <c r="A3" s="131" t="s">
        <v>212</v>
      </c>
      <c r="B3" s="131"/>
      <c r="C3" s="131"/>
      <c r="D3" s="131"/>
      <c r="E3" s="131"/>
      <c r="F3" s="28"/>
    </row>
    <row r="4" spans="1:5" ht="17.25" customHeight="1">
      <c r="A4" s="132" t="s">
        <v>109</v>
      </c>
      <c r="B4" s="132"/>
      <c r="C4" s="132"/>
      <c r="D4" s="132"/>
      <c r="E4" s="132"/>
    </row>
    <row r="5" spans="1:2" ht="12.75" customHeight="1" thickBot="1">
      <c r="A5" s="2"/>
      <c r="B5" s="3"/>
    </row>
    <row r="6" spans="1:5" ht="12.75" customHeight="1">
      <c r="A6" s="133" t="s">
        <v>3</v>
      </c>
      <c r="B6" s="75" t="s">
        <v>79</v>
      </c>
      <c r="C6" s="135" t="s">
        <v>126</v>
      </c>
      <c r="D6" s="76" t="s">
        <v>127</v>
      </c>
      <c r="E6" s="137" t="s">
        <v>152</v>
      </c>
    </row>
    <row r="7" spans="1:5" ht="12.75" customHeight="1" thickBot="1">
      <c r="A7" s="134"/>
      <c r="B7" s="77" t="s">
        <v>80</v>
      </c>
      <c r="C7" s="136"/>
      <c r="D7" s="78" t="s">
        <v>213</v>
      </c>
      <c r="E7" s="138"/>
    </row>
    <row r="8" spans="1:5" ht="15" customHeight="1">
      <c r="A8" s="57" t="s">
        <v>4</v>
      </c>
      <c r="B8" s="58"/>
      <c r="C8" s="58"/>
      <c r="D8" s="1"/>
      <c r="E8" s="49"/>
    </row>
    <row r="9" spans="1:5" ht="12.75">
      <c r="A9" s="37" t="s">
        <v>0</v>
      </c>
      <c r="B9" s="7">
        <v>2900000</v>
      </c>
      <c r="C9" s="7">
        <v>3003803.1</v>
      </c>
      <c r="D9" s="21">
        <v>3028170.2</v>
      </c>
      <c r="E9" s="38">
        <f>D9/C9*100</f>
        <v>100.81120829790741</v>
      </c>
    </row>
    <row r="10" spans="1:5" ht="11.25" customHeight="1">
      <c r="A10" s="39" t="s">
        <v>113</v>
      </c>
      <c r="B10" s="7"/>
      <c r="C10" s="7"/>
      <c r="D10" s="27"/>
      <c r="E10" s="40"/>
    </row>
    <row r="11" spans="1:5" ht="12.75">
      <c r="A11" s="41" t="s">
        <v>114</v>
      </c>
      <c r="B11" s="7"/>
      <c r="C11" s="8">
        <v>30303.1</v>
      </c>
      <c r="D11" s="27">
        <v>30303.1</v>
      </c>
      <c r="E11" s="40">
        <f>D11/C11*100</f>
        <v>100</v>
      </c>
    </row>
    <row r="12" spans="1:5" ht="12.75">
      <c r="A12" s="42" t="s">
        <v>169</v>
      </c>
      <c r="B12" s="7"/>
      <c r="C12" s="8"/>
      <c r="D12" s="21">
        <v>1964.6</v>
      </c>
      <c r="E12" s="43" t="s">
        <v>139</v>
      </c>
    </row>
    <row r="13" spans="1:5" ht="12.75">
      <c r="A13" s="37" t="s">
        <v>87</v>
      </c>
      <c r="B13" s="7">
        <f>SUM(B15:B40)</f>
        <v>74800</v>
      </c>
      <c r="C13" s="7">
        <f>SUM(C15:C40)</f>
        <v>5229903.699999997</v>
      </c>
      <c r="D13" s="7">
        <f>SUM(D15:D40)-D20-D25-D17</f>
        <v>5230214.999999997</v>
      </c>
      <c r="E13" s="40">
        <f>D13/C13*100</f>
        <v>100.00595230845263</v>
      </c>
    </row>
    <row r="14" spans="1:5" ht="11.25" customHeight="1">
      <c r="A14" s="44" t="s">
        <v>1</v>
      </c>
      <c r="B14" s="10"/>
      <c r="C14" s="10"/>
      <c r="D14" s="10"/>
      <c r="E14" s="40"/>
    </row>
    <row r="15" spans="1:5" ht="12.75">
      <c r="A15" s="45" t="s">
        <v>88</v>
      </c>
      <c r="B15" s="10">
        <v>74650</v>
      </c>
      <c r="C15" s="8">
        <v>74650</v>
      </c>
      <c r="D15" s="10">
        <v>74650</v>
      </c>
      <c r="E15" s="40">
        <f>D15/C15*100</f>
        <v>100</v>
      </c>
    </row>
    <row r="16" spans="1:5" ht="12.75">
      <c r="A16" s="45" t="s">
        <v>22</v>
      </c>
      <c r="B16" s="10"/>
      <c r="C16" s="8">
        <v>1959.8</v>
      </c>
      <c r="D16" s="10">
        <v>1959.8</v>
      </c>
      <c r="E16" s="40">
        <f>D16/C16*100</f>
        <v>100</v>
      </c>
    </row>
    <row r="17" spans="1:5" ht="12.75" hidden="1">
      <c r="A17" s="45" t="s">
        <v>155</v>
      </c>
      <c r="B17" s="10"/>
      <c r="C17" s="8"/>
      <c r="D17" s="10"/>
      <c r="E17" s="46" t="s">
        <v>139</v>
      </c>
    </row>
    <row r="18" spans="1:5" ht="12.75" customHeight="1">
      <c r="A18" s="45" t="s">
        <v>38</v>
      </c>
      <c r="B18" s="10"/>
      <c r="C18" s="62">
        <v>4743222.6</v>
      </c>
      <c r="D18" s="34">
        <v>4743222.6</v>
      </c>
      <c r="E18" s="40">
        <f>D18/C18*100</f>
        <v>100</v>
      </c>
    </row>
    <row r="19" spans="1:5" ht="12.75">
      <c r="A19" s="45" t="s">
        <v>46</v>
      </c>
      <c r="B19" s="10"/>
      <c r="C19" s="62">
        <v>123504.3</v>
      </c>
      <c r="D19" s="34">
        <v>123504.2</v>
      </c>
      <c r="E19" s="40">
        <f>D19/C19*100</f>
        <v>99.99991903115924</v>
      </c>
    </row>
    <row r="20" spans="1:5" ht="12.75" hidden="1">
      <c r="A20" s="45" t="s">
        <v>155</v>
      </c>
      <c r="B20" s="10"/>
      <c r="C20" s="62"/>
      <c r="D20" s="34"/>
      <c r="E20" s="46" t="s">
        <v>139</v>
      </c>
    </row>
    <row r="21" spans="1:5" ht="12.75">
      <c r="A21" s="45" t="s">
        <v>59</v>
      </c>
      <c r="B21" s="10"/>
      <c r="C21" s="62">
        <v>78.9</v>
      </c>
      <c r="D21" s="34">
        <v>78.8</v>
      </c>
      <c r="E21" s="40">
        <f>D21/C21*100</f>
        <v>99.87325728770594</v>
      </c>
    </row>
    <row r="22" spans="1:5" ht="12.75">
      <c r="A22" s="45" t="s">
        <v>122</v>
      </c>
      <c r="B22" s="10"/>
      <c r="C22" s="62">
        <v>665</v>
      </c>
      <c r="D22" s="34">
        <v>665</v>
      </c>
      <c r="E22" s="40">
        <f>D22/C22*100</f>
        <v>100</v>
      </c>
    </row>
    <row r="23" spans="1:5" ht="12.75">
      <c r="A23" s="45" t="s">
        <v>204</v>
      </c>
      <c r="B23" s="10"/>
      <c r="C23" s="62">
        <v>2125.3</v>
      </c>
      <c r="D23" s="34">
        <v>2125.3</v>
      </c>
      <c r="E23" s="40">
        <f>D23/C23*100</f>
        <v>100</v>
      </c>
    </row>
    <row r="24" spans="1:5" ht="12.75">
      <c r="A24" s="45" t="s">
        <v>172</v>
      </c>
      <c r="B24" s="10"/>
      <c r="C24" s="62">
        <v>9429.1</v>
      </c>
      <c r="D24" s="34">
        <v>9429.1</v>
      </c>
      <c r="E24" s="40">
        <f>D24/C24*100</f>
        <v>100</v>
      </c>
    </row>
    <row r="25" spans="1:5" ht="12.75" hidden="1">
      <c r="A25" s="45" t="s">
        <v>155</v>
      </c>
      <c r="B25" s="10"/>
      <c r="C25" s="62"/>
      <c r="D25" s="34"/>
      <c r="E25" s="46" t="s">
        <v>139</v>
      </c>
    </row>
    <row r="26" spans="1:5" ht="12.75">
      <c r="A26" s="45" t="s">
        <v>128</v>
      </c>
      <c r="B26" s="10"/>
      <c r="C26" s="62">
        <v>24</v>
      </c>
      <c r="D26" s="34">
        <v>24</v>
      </c>
      <c r="E26" s="40">
        <f aca="true" t="shared" si="0" ref="E26:E41">D26/C26*100</f>
        <v>100</v>
      </c>
    </row>
    <row r="27" spans="1:5" ht="12.75" hidden="1">
      <c r="A27" s="45" t="s">
        <v>162</v>
      </c>
      <c r="B27" s="10"/>
      <c r="C27" s="62"/>
      <c r="D27" s="34"/>
      <c r="E27" s="40" t="e">
        <f t="shared" si="0"/>
        <v>#DIV/0!</v>
      </c>
    </row>
    <row r="28" spans="1:5" ht="12.75">
      <c r="A28" s="45" t="s">
        <v>187</v>
      </c>
      <c r="B28" s="10"/>
      <c r="C28" s="62">
        <v>254602.6</v>
      </c>
      <c r="D28" s="34">
        <v>254602.6</v>
      </c>
      <c r="E28" s="40">
        <f t="shared" si="0"/>
        <v>100</v>
      </c>
    </row>
    <row r="29" spans="1:5" ht="12.75">
      <c r="A29" s="45" t="s">
        <v>163</v>
      </c>
      <c r="B29" s="10"/>
      <c r="C29" s="62">
        <v>2613.1</v>
      </c>
      <c r="D29" s="34">
        <v>2613.1</v>
      </c>
      <c r="E29" s="40">
        <f t="shared" si="0"/>
        <v>100</v>
      </c>
    </row>
    <row r="30" spans="1:5" ht="12.75">
      <c r="A30" s="45" t="s">
        <v>154</v>
      </c>
      <c r="B30" s="10"/>
      <c r="C30" s="62">
        <v>250</v>
      </c>
      <c r="D30" s="34">
        <v>250</v>
      </c>
      <c r="E30" s="40">
        <f t="shared" si="0"/>
        <v>100</v>
      </c>
    </row>
    <row r="31" spans="1:5" ht="12.75" hidden="1">
      <c r="A31" s="45" t="s">
        <v>110</v>
      </c>
      <c r="B31" s="10"/>
      <c r="C31" s="62"/>
      <c r="D31" s="34"/>
      <c r="E31" s="40" t="e">
        <f t="shared" si="0"/>
        <v>#DIV/0!</v>
      </c>
    </row>
    <row r="32" spans="1:5" ht="12.75">
      <c r="A32" s="45" t="s">
        <v>106</v>
      </c>
      <c r="B32" s="10"/>
      <c r="C32" s="62">
        <v>375.1</v>
      </c>
      <c r="D32" s="34">
        <v>375.1</v>
      </c>
      <c r="E32" s="40">
        <f t="shared" si="0"/>
        <v>100</v>
      </c>
    </row>
    <row r="33" spans="1:5" ht="12.75" hidden="1">
      <c r="A33" s="45" t="s">
        <v>164</v>
      </c>
      <c r="B33" s="10"/>
      <c r="C33" s="62"/>
      <c r="D33" s="34"/>
      <c r="E33" s="40" t="e">
        <f t="shared" si="0"/>
        <v>#DIV/0!</v>
      </c>
    </row>
    <row r="34" spans="1:7" ht="12.75">
      <c r="A34" s="45" t="s">
        <v>174</v>
      </c>
      <c r="B34" s="10"/>
      <c r="C34" s="62">
        <v>14064.1</v>
      </c>
      <c r="D34" s="34">
        <v>14064.1</v>
      </c>
      <c r="E34" s="40">
        <f t="shared" si="0"/>
        <v>100</v>
      </c>
      <c r="F34" s="30"/>
      <c r="G34" s="30"/>
    </row>
    <row r="35" spans="1:5" ht="12.75" hidden="1">
      <c r="A35" s="45" t="s">
        <v>23</v>
      </c>
      <c r="B35" s="10"/>
      <c r="C35" s="62"/>
      <c r="D35" s="34"/>
      <c r="E35" s="40" t="e">
        <f t="shared" si="0"/>
        <v>#DIV/0!</v>
      </c>
    </row>
    <row r="36" spans="1:5" ht="12.75">
      <c r="A36" s="45" t="s">
        <v>75</v>
      </c>
      <c r="B36" s="10"/>
      <c r="C36" s="62">
        <v>196.2</v>
      </c>
      <c r="D36" s="34">
        <v>196.2</v>
      </c>
      <c r="E36" s="40">
        <f t="shared" si="0"/>
        <v>100</v>
      </c>
    </row>
    <row r="37" spans="1:5" ht="12.75">
      <c r="A37" s="45" t="s">
        <v>58</v>
      </c>
      <c r="B37" s="10"/>
      <c r="C37" s="62">
        <v>50</v>
      </c>
      <c r="D37" s="34">
        <v>50</v>
      </c>
      <c r="E37" s="40">
        <f t="shared" si="0"/>
        <v>100</v>
      </c>
    </row>
    <row r="38" spans="1:5" ht="12.75">
      <c r="A38" s="45" t="s">
        <v>24</v>
      </c>
      <c r="B38" s="10">
        <v>150</v>
      </c>
      <c r="C38" s="62">
        <v>2093.6</v>
      </c>
      <c r="D38" s="34">
        <v>2104.1</v>
      </c>
      <c r="E38" s="40">
        <f t="shared" si="0"/>
        <v>100.50152846771113</v>
      </c>
    </row>
    <row r="39" spans="1:5" ht="12.75" hidden="1">
      <c r="A39" s="45" t="s">
        <v>185</v>
      </c>
      <c r="B39" s="10"/>
      <c r="C39" s="62"/>
      <c r="D39" s="34"/>
      <c r="E39" s="46" t="s">
        <v>139</v>
      </c>
    </row>
    <row r="40" spans="1:5" ht="12.75">
      <c r="A40" s="45" t="s">
        <v>184</v>
      </c>
      <c r="B40" s="10"/>
      <c r="C40" s="62"/>
      <c r="D40" s="34">
        <v>301</v>
      </c>
      <c r="E40" s="46" t="s">
        <v>139</v>
      </c>
    </row>
    <row r="41" spans="1:5" ht="12.75" hidden="1">
      <c r="A41" s="42" t="s">
        <v>111</v>
      </c>
      <c r="B41" s="9">
        <f>SUM(B43:B45)</f>
        <v>0</v>
      </c>
      <c r="C41" s="63">
        <f>SUM(C43:C45)</f>
        <v>0</v>
      </c>
      <c r="D41" s="63">
        <f>SUM(D43:D45)</f>
        <v>0</v>
      </c>
      <c r="E41" s="38" t="e">
        <f t="shared" si="0"/>
        <v>#DIV/0!</v>
      </c>
    </row>
    <row r="42" spans="1:5" ht="11.25" customHeight="1" hidden="1">
      <c r="A42" s="39" t="s">
        <v>1</v>
      </c>
      <c r="B42" s="10"/>
      <c r="C42" s="62"/>
      <c r="D42" s="34"/>
      <c r="E42" s="40"/>
    </row>
    <row r="43" spans="1:5" ht="12.75" hidden="1">
      <c r="A43" s="45" t="s">
        <v>119</v>
      </c>
      <c r="B43" s="10"/>
      <c r="C43" s="62"/>
      <c r="D43" s="34"/>
      <c r="E43" s="40" t="e">
        <f>D43/C43*100</f>
        <v>#DIV/0!</v>
      </c>
    </row>
    <row r="44" spans="1:5" ht="12.75" hidden="1">
      <c r="A44" s="45" t="s">
        <v>153</v>
      </c>
      <c r="B44" s="10"/>
      <c r="C44" s="62"/>
      <c r="D44" s="34"/>
      <c r="E44" s="40" t="e">
        <f>D44/C44*100</f>
        <v>#DIV/0!</v>
      </c>
    </row>
    <row r="45" spans="1:5" ht="12.75" hidden="1">
      <c r="A45" s="45" t="s">
        <v>165</v>
      </c>
      <c r="B45" s="10"/>
      <c r="C45" s="62"/>
      <c r="D45" s="34"/>
      <c r="E45" s="40" t="e">
        <f>D45/C45*100</f>
        <v>#DIV/0!</v>
      </c>
    </row>
    <row r="46" spans="1:5" ht="12.75">
      <c r="A46" s="37" t="s">
        <v>89</v>
      </c>
      <c r="B46" s="7">
        <f>SUM(B48:B57)</f>
        <v>0</v>
      </c>
      <c r="C46" s="64">
        <f>SUM(C48:C58)</f>
        <v>315012.6</v>
      </c>
      <c r="D46" s="64">
        <f>SUM(D48:D58)</f>
        <v>315012.4</v>
      </c>
      <c r="E46" s="38">
        <f>D46/C46*100</f>
        <v>99.9999365104761</v>
      </c>
    </row>
    <row r="47" spans="1:5" ht="11.25" customHeight="1">
      <c r="A47" s="44" t="s">
        <v>1</v>
      </c>
      <c r="B47" s="10"/>
      <c r="C47" s="34"/>
      <c r="D47" s="34"/>
      <c r="E47" s="40"/>
    </row>
    <row r="48" spans="1:5" ht="12.75">
      <c r="A48" s="47" t="s">
        <v>38</v>
      </c>
      <c r="B48" s="10"/>
      <c r="C48" s="62">
        <v>6415.4</v>
      </c>
      <c r="D48" s="34">
        <v>6415.3</v>
      </c>
      <c r="E48" s="40">
        <f aca="true" t="shared" si="1" ref="E48:E59">D48/C48*100</f>
        <v>99.99844125074041</v>
      </c>
    </row>
    <row r="49" spans="1:5" ht="12.75">
      <c r="A49" s="47" t="s">
        <v>22</v>
      </c>
      <c r="B49" s="10"/>
      <c r="C49" s="62">
        <v>146.9</v>
      </c>
      <c r="D49" s="34">
        <v>146.9</v>
      </c>
      <c r="E49" s="40">
        <f t="shared" si="1"/>
        <v>100</v>
      </c>
    </row>
    <row r="50" spans="1:5" ht="12.75">
      <c r="A50" s="45" t="s">
        <v>59</v>
      </c>
      <c r="B50" s="10"/>
      <c r="C50" s="62">
        <v>5568.6</v>
      </c>
      <c r="D50" s="34">
        <v>5568.6</v>
      </c>
      <c r="E50" s="40">
        <f t="shared" si="1"/>
        <v>100</v>
      </c>
    </row>
    <row r="51" spans="1:5" ht="12.75" hidden="1">
      <c r="A51" s="45" t="s">
        <v>76</v>
      </c>
      <c r="B51" s="10"/>
      <c r="C51" s="62"/>
      <c r="D51" s="34"/>
      <c r="E51" s="40" t="e">
        <f t="shared" si="1"/>
        <v>#DIV/0!</v>
      </c>
    </row>
    <row r="52" spans="1:5" ht="12.75">
      <c r="A52" s="45" t="s">
        <v>163</v>
      </c>
      <c r="B52" s="10"/>
      <c r="C52" s="62">
        <v>95902.4</v>
      </c>
      <c r="D52" s="34">
        <v>95902.4</v>
      </c>
      <c r="E52" s="40">
        <f t="shared" si="1"/>
        <v>100</v>
      </c>
    </row>
    <row r="53" spans="1:5" ht="12.75">
      <c r="A53" s="45" t="s">
        <v>174</v>
      </c>
      <c r="B53" s="10"/>
      <c r="C53" s="62">
        <v>87680.3</v>
      </c>
      <c r="D53" s="34">
        <v>87680.3</v>
      </c>
      <c r="E53" s="40">
        <f t="shared" si="1"/>
        <v>100</v>
      </c>
    </row>
    <row r="54" spans="1:5" ht="12.75">
      <c r="A54" s="45" t="s">
        <v>204</v>
      </c>
      <c r="B54" s="10"/>
      <c r="C54" s="62">
        <v>3749.3</v>
      </c>
      <c r="D54" s="34">
        <v>3749.3</v>
      </c>
      <c r="E54" s="40">
        <f t="shared" si="1"/>
        <v>100</v>
      </c>
    </row>
    <row r="55" spans="1:5" ht="12.75">
      <c r="A55" s="45" t="s">
        <v>106</v>
      </c>
      <c r="B55" s="10"/>
      <c r="C55" s="62">
        <v>245.6</v>
      </c>
      <c r="D55" s="34">
        <v>245.5</v>
      </c>
      <c r="E55" s="40">
        <f t="shared" si="1"/>
        <v>99.95928338762215</v>
      </c>
    </row>
    <row r="56" spans="1:5" ht="12.75">
      <c r="A56" s="45" t="s">
        <v>173</v>
      </c>
      <c r="B56" s="10"/>
      <c r="C56" s="62">
        <v>4248</v>
      </c>
      <c r="D56" s="34">
        <v>4248</v>
      </c>
      <c r="E56" s="40">
        <f t="shared" si="1"/>
        <v>100</v>
      </c>
    </row>
    <row r="57" spans="1:5" ht="12.75" hidden="1">
      <c r="A57" s="45" t="s">
        <v>24</v>
      </c>
      <c r="B57" s="10"/>
      <c r="C57" s="62"/>
      <c r="D57" s="34"/>
      <c r="E57" s="46" t="s">
        <v>139</v>
      </c>
    </row>
    <row r="58" spans="1:5" ht="12.75">
      <c r="A58" s="45" t="s">
        <v>63</v>
      </c>
      <c r="B58" s="10"/>
      <c r="C58" s="62">
        <v>111056.1</v>
      </c>
      <c r="D58" s="34">
        <v>111056.1</v>
      </c>
      <c r="E58" s="40">
        <f t="shared" si="1"/>
        <v>100</v>
      </c>
    </row>
    <row r="59" spans="1:5" ht="12.75">
      <c r="A59" s="42" t="s">
        <v>112</v>
      </c>
      <c r="B59" s="9">
        <f>B64+B61</f>
        <v>0</v>
      </c>
      <c r="C59" s="63">
        <f>SUM(C61:C64)</f>
        <v>12974.8</v>
      </c>
      <c r="D59" s="63">
        <f>SUM(D61:D64)</f>
        <v>12974.8</v>
      </c>
      <c r="E59" s="38">
        <f t="shared" si="1"/>
        <v>100</v>
      </c>
    </row>
    <row r="60" spans="1:5" ht="11.25" customHeight="1">
      <c r="A60" s="39" t="s">
        <v>1</v>
      </c>
      <c r="B60" s="10"/>
      <c r="C60" s="62"/>
      <c r="D60" s="34"/>
      <c r="E60" s="40"/>
    </row>
    <row r="61" spans="1:5" ht="12.75" hidden="1">
      <c r="A61" s="41" t="s">
        <v>153</v>
      </c>
      <c r="B61" s="10"/>
      <c r="C61" s="62"/>
      <c r="D61" s="34"/>
      <c r="E61" s="40" t="e">
        <f>D61/C61*100</f>
        <v>#DIV/0!</v>
      </c>
    </row>
    <row r="62" spans="1:5" ht="12.75" hidden="1">
      <c r="A62" s="45" t="s">
        <v>171</v>
      </c>
      <c r="B62" s="10"/>
      <c r="C62" s="62"/>
      <c r="D62" s="34"/>
      <c r="E62" s="40" t="e">
        <f>D62/C62*100</f>
        <v>#DIV/0!</v>
      </c>
    </row>
    <row r="63" spans="1:5" ht="12.75" hidden="1">
      <c r="A63" s="41" t="s">
        <v>166</v>
      </c>
      <c r="B63" s="10"/>
      <c r="C63" s="62"/>
      <c r="D63" s="34"/>
      <c r="E63" s="40" t="e">
        <f>D63/C63*100</f>
        <v>#DIV/0!</v>
      </c>
    </row>
    <row r="64" spans="1:5" ht="12.75">
      <c r="A64" s="45" t="s">
        <v>120</v>
      </c>
      <c r="B64" s="10"/>
      <c r="C64" s="62">
        <v>12974.8</v>
      </c>
      <c r="D64" s="34">
        <v>12974.8</v>
      </c>
      <c r="E64" s="40">
        <f>D64/C64*100</f>
        <v>100</v>
      </c>
    </row>
    <row r="65" spans="1:5" ht="12.75">
      <c r="A65" s="37" t="s">
        <v>44</v>
      </c>
      <c r="B65" s="22">
        <f>B67+B70+B77+B81+B85+B90+B96+B106+B111+B114+B75+B104+B101</f>
        <v>215959.4</v>
      </c>
      <c r="C65" s="22">
        <f>C67+C70+C77+C81+C85+C90+C96+C106+C111+C114+C75+C104+C101</f>
        <v>237798.9</v>
      </c>
      <c r="D65" s="22">
        <f>D67+D70+D77+D81+D85+D90+D96+D106+D111+D114+D75+D104+D101</f>
        <v>257084.50000000003</v>
      </c>
      <c r="E65" s="48">
        <f>D65/C65*100</f>
        <v>108.11004592535964</v>
      </c>
    </row>
    <row r="66" spans="1:5" ht="11.25" customHeight="1">
      <c r="A66" s="44" t="s">
        <v>131</v>
      </c>
      <c r="B66" s="23"/>
      <c r="C66" s="23"/>
      <c r="D66" s="23"/>
      <c r="E66" s="40"/>
    </row>
    <row r="67" spans="1:5" ht="12.75">
      <c r="A67" s="47" t="s">
        <v>132</v>
      </c>
      <c r="B67" s="24">
        <f>SUM(B68:B69)</f>
        <v>45000</v>
      </c>
      <c r="C67" s="24">
        <f>SUM(C68:C69)</f>
        <v>45000</v>
      </c>
      <c r="D67" s="24">
        <f>SUM(D68:D69)</f>
        <v>33074.3</v>
      </c>
      <c r="E67" s="40">
        <f aca="true" t="shared" si="2" ref="E67:E74">D67/C67*100</f>
        <v>73.49844444444446</v>
      </c>
    </row>
    <row r="68" spans="1:5" ht="12.75">
      <c r="A68" s="45" t="s">
        <v>133</v>
      </c>
      <c r="B68" s="24">
        <v>45000</v>
      </c>
      <c r="C68" s="24">
        <v>45000</v>
      </c>
      <c r="D68" s="23">
        <v>32769.3</v>
      </c>
      <c r="E68" s="40">
        <f t="shared" si="2"/>
        <v>72.82066666666668</v>
      </c>
    </row>
    <row r="69" spans="1:5" ht="12.75">
      <c r="A69" s="45" t="s">
        <v>134</v>
      </c>
      <c r="B69" s="23"/>
      <c r="C69" s="23"/>
      <c r="D69" s="23">
        <v>305</v>
      </c>
      <c r="E69" s="46" t="s">
        <v>139</v>
      </c>
    </row>
    <row r="70" spans="1:5" ht="12.75">
      <c r="A70" s="47" t="s">
        <v>135</v>
      </c>
      <c r="B70" s="23">
        <f>SUM(B71:B74)</f>
        <v>61293.4</v>
      </c>
      <c r="C70" s="23">
        <f>SUM(C71:C74)</f>
        <v>75033</v>
      </c>
      <c r="D70" s="23">
        <f>SUM(D71:D74)</f>
        <v>75638.6</v>
      </c>
      <c r="E70" s="40">
        <f t="shared" si="2"/>
        <v>100.80711153759015</v>
      </c>
    </row>
    <row r="71" spans="1:5" ht="12.75">
      <c r="A71" s="45" t="s">
        <v>144</v>
      </c>
      <c r="B71" s="23">
        <v>54000</v>
      </c>
      <c r="C71" s="23">
        <v>60678.4</v>
      </c>
      <c r="D71" s="23">
        <v>61509.3</v>
      </c>
      <c r="E71" s="40">
        <f t="shared" si="2"/>
        <v>101.36935054319164</v>
      </c>
    </row>
    <row r="72" spans="1:5" ht="12.75">
      <c r="A72" s="45" t="s">
        <v>138</v>
      </c>
      <c r="B72" s="23">
        <v>7293.4</v>
      </c>
      <c r="C72" s="23">
        <v>14293.4</v>
      </c>
      <c r="D72" s="23">
        <v>12826.5</v>
      </c>
      <c r="E72" s="40">
        <f t="shared" si="2"/>
        <v>89.73722137490032</v>
      </c>
    </row>
    <row r="73" spans="1:5" ht="12.75">
      <c r="A73" s="45" t="s">
        <v>134</v>
      </c>
      <c r="B73" s="31"/>
      <c r="C73" s="23">
        <v>61.2</v>
      </c>
      <c r="D73" s="23">
        <v>1302.8</v>
      </c>
      <c r="E73" s="40">
        <f t="shared" si="2"/>
        <v>2128.7581699346406</v>
      </c>
    </row>
    <row r="74" spans="1:5" ht="12.75" hidden="1">
      <c r="A74" s="45" t="s">
        <v>146</v>
      </c>
      <c r="B74" s="31"/>
      <c r="C74" s="23"/>
      <c r="D74" s="23"/>
      <c r="E74" s="40" t="e">
        <f t="shared" si="2"/>
        <v>#DIV/0!</v>
      </c>
    </row>
    <row r="75" spans="1:5" ht="12.75">
      <c r="A75" s="47" t="s">
        <v>192</v>
      </c>
      <c r="B75" s="33">
        <f>B76</f>
        <v>0</v>
      </c>
      <c r="C75" s="33">
        <f>C76</f>
        <v>177.5</v>
      </c>
      <c r="D75" s="33">
        <f>D76</f>
        <v>213</v>
      </c>
      <c r="E75" s="40">
        <f>D75/C75*100</f>
        <v>120</v>
      </c>
    </row>
    <row r="76" spans="1:5" ht="12.75">
      <c r="A76" s="45" t="s">
        <v>189</v>
      </c>
      <c r="B76" s="18"/>
      <c r="C76" s="33">
        <v>177.5</v>
      </c>
      <c r="D76" s="23">
        <v>213</v>
      </c>
      <c r="E76" s="40">
        <f>D76/C76*100</f>
        <v>120</v>
      </c>
    </row>
    <row r="77" spans="1:5" ht="12.75">
      <c r="A77" s="47" t="s">
        <v>181</v>
      </c>
      <c r="B77" s="33">
        <f>B78+B80</f>
        <v>0</v>
      </c>
      <c r="C77" s="33">
        <f>C78+C80</f>
        <v>500</v>
      </c>
      <c r="D77" s="33">
        <f>D78+D80+D79</f>
        <v>7770.1</v>
      </c>
      <c r="E77" s="40">
        <f>D77/C77*100</f>
        <v>1554.02</v>
      </c>
    </row>
    <row r="78" spans="1:5" ht="13.5" thickBot="1">
      <c r="A78" s="65" t="s">
        <v>182</v>
      </c>
      <c r="B78" s="66"/>
      <c r="C78" s="67"/>
      <c r="D78" s="68">
        <v>3000</v>
      </c>
      <c r="E78" s="69" t="s">
        <v>139</v>
      </c>
    </row>
    <row r="79" spans="1:5" ht="12.75">
      <c r="A79" s="45" t="s">
        <v>141</v>
      </c>
      <c r="B79" s="18"/>
      <c r="C79" s="19"/>
      <c r="D79" s="23">
        <v>3516.3</v>
      </c>
      <c r="E79" s="46" t="s">
        <v>139</v>
      </c>
    </row>
    <row r="80" spans="1:5" ht="12.75">
      <c r="A80" s="45" t="s">
        <v>134</v>
      </c>
      <c r="B80" s="33"/>
      <c r="C80" s="33">
        <v>500</v>
      </c>
      <c r="D80" s="23">
        <v>1253.8</v>
      </c>
      <c r="E80" s="40">
        <f>D80/C80*100</f>
        <v>250.76</v>
      </c>
    </row>
    <row r="81" spans="1:5" ht="12.75">
      <c r="A81" s="47" t="s">
        <v>159</v>
      </c>
      <c r="B81" s="24">
        <f>SUM(B82:B84)</f>
        <v>0</v>
      </c>
      <c r="C81" s="24">
        <f>SUM(C82:C84)</f>
        <v>45.7</v>
      </c>
      <c r="D81" s="24">
        <f>SUM(D82:D84)</f>
        <v>3719.2</v>
      </c>
      <c r="E81" s="40">
        <f>D81/C81*100</f>
        <v>8138.293216630195</v>
      </c>
    </row>
    <row r="82" spans="1:5" ht="12.75">
      <c r="A82" s="45" t="s">
        <v>158</v>
      </c>
      <c r="B82" s="24"/>
      <c r="C82" s="32"/>
      <c r="D82" s="23">
        <v>2099.2</v>
      </c>
      <c r="E82" s="46" t="s">
        <v>139</v>
      </c>
    </row>
    <row r="83" spans="1:5" ht="12.75" hidden="1">
      <c r="A83" s="45" t="s">
        <v>138</v>
      </c>
      <c r="B83" s="24"/>
      <c r="C83" s="32"/>
      <c r="D83" s="23"/>
      <c r="E83" s="46" t="s">
        <v>139</v>
      </c>
    </row>
    <row r="84" spans="1:5" ht="12.75">
      <c r="A84" s="45" t="s">
        <v>134</v>
      </c>
      <c r="B84" s="23"/>
      <c r="C84" s="23">
        <v>45.7</v>
      </c>
      <c r="D84" s="23">
        <v>1620</v>
      </c>
      <c r="E84" s="40">
        <f aca="true" t="shared" si="3" ref="E84:E97">D84/C84*100</f>
        <v>3544.8577680525163</v>
      </c>
    </row>
    <row r="85" spans="1:5" ht="12.75">
      <c r="A85" s="45" t="s">
        <v>137</v>
      </c>
      <c r="B85" s="23">
        <f>SUM(B86:B89)</f>
        <v>26718</v>
      </c>
      <c r="C85" s="23">
        <f>SUM(C86:C89)</f>
        <v>29700.699999999997</v>
      </c>
      <c r="D85" s="23">
        <f>SUM(D86:D89)</f>
        <v>30595.2</v>
      </c>
      <c r="E85" s="40">
        <f t="shared" si="3"/>
        <v>103.01171352863739</v>
      </c>
    </row>
    <row r="86" spans="1:5" ht="12.75">
      <c r="A86" s="45" t="s">
        <v>136</v>
      </c>
      <c r="B86" s="25">
        <v>26718</v>
      </c>
      <c r="C86" s="23">
        <v>28510.1</v>
      </c>
      <c r="D86" s="23">
        <v>28416</v>
      </c>
      <c r="E86" s="40">
        <f t="shared" si="3"/>
        <v>99.66994152949307</v>
      </c>
    </row>
    <row r="87" spans="1:5" ht="12.75">
      <c r="A87" s="45" t="s">
        <v>138</v>
      </c>
      <c r="B87" s="25"/>
      <c r="C87" s="23">
        <v>539.3</v>
      </c>
      <c r="D87" s="23">
        <v>538.2</v>
      </c>
      <c r="E87" s="40">
        <f t="shared" si="3"/>
        <v>99.79603189319491</v>
      </c>
    </row>
    <row r="88" spans="1:5" ht="12.75">
      <c r="A88" s="45" t="s">
        <v>146</v>
      </c>
      <c r="B88" s="25"/>
      <c r="C88" s="23"/>
      <c r="D88" s="23">
        <v>950</v>
      </c>
      <c r="E88" s="46" t="s">
        <v>139</v>
      </c>
    </row>
    <row r="89" spans="1:5" ht="12.75">
      <c r="A89" s="45" t="s">
        <v>134</v>
      </c>
      <c r="B89" s="25"/>
      <c r="C89" s="23">
        <v>651.3</v>
      </c>
      <c r="D89" s="23">
        <v>691</v>
      </c>
      <c r="E89" s="40">
        <f t="shared" si="3"/>
        <v>106.09550130508214</v>
      </c>
    </row>
    <row r="90" spans="1:5" ht="12.75">
      <c r="A90" s="45" t="s">
        <v>140</v>
      </c>
      <c r="B90" s="25">
        <f>SUM(B91:B95)</f>
        <v>43621</v>
      </c>
      <c r="C90" s="25">
        <f>SUM(C91:C95)</f>
        <v>47743.600000000006</v>
      </c>
      <c r="D90" s="25">
        <f>SUM(D91:D95)</f>
        <v>47786</v>
      </c>
      <c r="E90" s="40">
        <f t="shared" si="3"/>
        <v>100.08880771454183</v>
      </c>
    </row>
    <row r="91" spans="1:5" ht="12.75">
      <c r="A91" s="45" t="s">
        <v>136</v>
      </c>
      <c r="B91" s="25">
        <f>21621-4041.2</f>
        <v>17579.8</v>
      </c>
      <c r="C91" s="23">
        <v>17579.8</v>
      </c>
      <c r="D91" s="23">
        <v>17579.8</v>
      </c>
      <c r="E91" s="40">
        <f t="shared" si="3"/>
        <v>100</v>
      </c>
    </row>
    <row r="92" spans="1:5" ht="12.75">
      <c r="A92" s="45" t="s">
        <v>138</v>
      </c>
      <c r="B92" s="25">
        <v>4041.2</v>
      </c>
      <c r="C92" s="23">
        <v>0</v>
      </c>
      <c r="D92" s="23">
        <v>0</v>
      </c>
      <c r="E92" s="46" t="s">
        <v>139</v>
      </c>
    </row>
    <row r="93" spans="1:5" ht="12.75">
      <c r="A93" s="45" t="s">
        <v>141</v>
      </c>
      <c r="B93" s="25">
        <v>22000</v>
      </c>
      <c r="C93" s="23">
        <v>21475</v>
      </c>
      <c r="D93" s="23">
        <v>21475</v>
      </c>
      <c r="E93" s="40">
        <f t="shared" si="3"/>
        <v>100</v>
      </c>
    </row>
    <row r="94" spans="1:5" ht="12.75">
      <c r="A94" s="45" t="s">
        <v>146</v>
      </c>
      <c r="B94" s="25"/>
      <c r="C94" s="23">
        <v>720</v>
      </c>
      <c r="D94" s="23">
        <v>720</v>
      </c>
      <c r="E94" s="40">
        <f t="shared" si="3"/>
        <v>100</v>
      </c>
    </row>
    <row r="95" spans="1:5" ht="12.75">
      <c r="A95" s="45" t="s">
        <v>134</v>
      </c>
      <c r="B95" s="25"/>
      <c r="C95" s="23">
        <v>7968.8</v>
      </c>
      <c r="D95" s="23">
        <v>8011.2</v>
      </c>
      <c r="E95" s="40">
        <f t="shared" si="3"/>
        <v>100.53207509286214</v>
      </c>
    </row>
    <row r="96" spans="1:5" ht="12.75">
      <c r="A96" s="45" t="s">
        <v>142</v>
      </c>
      <c r="B96" s="25">
        <f>SUM(B97:B100)</f>
        <v>8154</v>
      </c>
      <c r="C96" s="25">
        <f>SUM(C97:C100)</f>
        <v>8154</v>
      </c>
      <c r="D96" s="25">
        <f>SUM(D97:D100)</f>
        <v>8676.5</v>
      </c>
      <c r="E96" s="40">
        <f t="shared" si="3"/>
        <v>106.40789796418935</v>
      </c>
    </row>
    <row r="97" spans="1:5" ht="12.75">
      <c r="A97" s="45" t="s">
        <v>136</v>
      </c>
      <c r="B97" s="25">
        <v>8154</v>
      </c>
      <c r="C97" s="23">
        <v>8154</v>
      </c>
      <c r="D97" s="23">
        <v>8154</v>
      </c>
      <c r="E97" s="40">
        <f t="shared" si="3"/>
        <v>100</v>
      </c>
    </row>
    <row r="98" spans="1:5" ht="12.75">
      <c r="A98" s="45" t="s">
        <v>138</v>
      </c>
      <c r="B98" s="25"/>
      <c r="C98" s="23"/>
      <c r="D98" s="23">
        <v>22.5</v>
      </c>
      <c r="E98" s="46" t="s">
        <v>139</v>
      </c>
    </row>
    <row r="99" spans="1:5" ht="12.75">
      <c r="A99" s="45" t="s">
        <v>146</v>
      </c>
      <c r="B99" s="25"/>
      <c r="C99" s="23"/>
      <c r="D99" s="23">
        <v>500</v>
      </c>
      <c r="E99" s="46" t="s">
        <v>139</v>
      </c>
    </row>
    <row r="100" spans="1:5" ht="12.75" hidden="1">
      <c r="A100" s="45" t="s">
        <v>134</v>
      </c>
      <c r="B100" s="25"/>
      <c r="C100" s="23"/>
      <c r="D100" s="23"/>
      <c r="E100" s="40" t="e">
        <f>D100/C100*100</f>
        <v>#DIV/0!</v>
      </c>
    </row>
    <row r="101" spans="1:5" ht="12.75">
      <c r="A101" s="45" t="s">
        <v>143</v>
      </c>
      <c r="B101" s="23">
        <f>B102+B103</f>
        <v>0</v>
      </c>
      <c r="C101" s="23">
        <f>C102+C103</f>
        <v>0</v>
      </c>
      <c r="D101" s="23">
        <f>D102+D103</f>
        <v>6184.6</v>
      </c>
      <c r="E101" s="46" t="s">
        <v>139</v>
      </c>
    </row>
    <row r="102" spans="1:5" ht="12.75">
      <c r="A102" s="45" t="s">
        <v>309</v>
      </c>
      <c r="B102" s="25"/>
      <c r="C102" s="23">
        <v>0</v>
      </c>
      <c r="D102" s="23">
        <v>6184.6</v>
      </c>
      <c r="E102" s="46" t="s">
        <v>139</v>
      </c>
    </row>
    <row r="103" spans="1:5" ht="12.75" hidden="1">
      <c r="A103" s="45" t="s">
        <v>310</v>
      </c>
      <c r="B103" s="25"/>
      <c r="C103" s="23"/>
      <c r="D103" s="23"/>
      <c r="E103" s="46" t="s">
        <v>139</v>
      </c>
    </row>
    <row r="104" spans="1:5" ht="12.75">
      <c r="A104" s="45" t="s">
        <v>190</v>
      </c>
      <c r="B104" s="25">
        <f>B105</f>
        <v>0</v>
      </c>
      <c r="C104" s="25">
        <f>C105</f>
        <v>0</v>
      </c>
      <c r="D104" s="25">
        <f>D105</f>
        <v>82.9</v>
      </c>
      <c r="E104" s="46" t="s">
        <v>139</v>
      </c>
    </row>
    <row r="105" spans="1:5" ht="12.75">
      <c r="A105" s="45" t="s">
        <v>189</v>
      </c>
      <c r="B105" s="25"/>
      <c r="C105" s="23"/>
      <c r="D105" s="23">
        <v>82.9</v>
      </c>
      <c r="E105" s="46" t="s">
        <v>139</v>
      </c>
    </row>
    <row r="106" spans="1:5" ht="12.75">
      <c r="A106" s="45" t="s">
        <v>145</v>
      </c>
      <c r="B106" s="25">
        <f>SUM(B107:B110)</f>
        <v>27173</v>
      </c>
      <c r="C106" s="25">
        <f>SUM(C107:C110)</f>
        <v>27078</v>
      </c>
      <c r="D106" s="25">
        <f>SUM(D107:D110)</f>
        <v>27299.1</v>
      </c>
      <c r="E106" s="40">
        <f>D106/C106*100</f>
        <v>100.81653002437403</v>
      </c>
    </row>
    <row r="107" spans="1:5" ht="12.75">
      <c r="A107" s="45" t="s">
        <v>136</v>
      </c>
      <c r="B107" s="25">
        <v>27173</v>
      </c>
      <c r="C107" s="23">
        <v>27019</v>
      </c>
      <c r="D107" s="23">
        <v>27019</v>
      </c>
      <c r="E107" s="40">
        <f>D107/C107*100</f>
        <v>100</v>
      </c>
    </row>
    <row r="108" spans="1:5" ht="12.75" hidden="1">
      <c r="A108" s="45" t="s">
        <v>138</v>
      </c>
      <c r="B108" s="25"/>
      <c r="C108" s="23"/>
      <c r="D108" s="23"/>
      <c r="E108" s="40" t="e">
        <f>D108/C108*100</f>
        <v>#DIV/0!</v>
      </c>
    </row>
    <row r="109" spans="1:5" ht="12.75">
      <c r="A109" s="45" t="s">
        <v>188</v>
      </c>
      <c r="B109" s="25"/>
      <c r="C109" s="23">
        <v>59</v>
      </c>
      <c r="D109" s="23">
        <v>69.1</v>
      </c>
      <c r="E109" s="40">
        <f>D109/C109*100</f>
        <v>117.1186440677966</v>
      </c>
    </row>
    <row r="110" spans="1:5" ht="12.75">
      <c r="A110" s="45" t="s">
        <v>146</v>
      </c>
      <c r="B110" s="25"/>
      <c r="C110" s="23"/>
      <c r="D110" s="23">
        <v>211</v>
      </c>
      <c r="E110" s="46" t="s">
        <v>139</v>
      </c>
    </row>
    <row r="111" spans="1:5" ht="12.75">
      <c r="A111" s="45" t="s">
        <v>191</v>
      </c>
      <c r="B111" s="25">
        <f>B112+B113</f>
        <v>0</v>
      </c>
      <c r="C111" s="25">
        <f>C112+C113</f>
        <v>0</v>
      </c>
      <c r="D111" s="25">
        <f>D112+D113</f>
        <v>6585.7</v>
      </c>
      <c r="E111" s="46" t="s">
        <v>139</v>
      </c>
    </row>
    <row r="112" spans="1:5" ht="12.75">
      <c r="A112" s="45" t="s">
        <v>189</v>
      </c>
      <c r="B112" s="25"/>
      <c r="C112" s="23"/>
      <c r="D112" s="23">
        <v>102</v>
      </c>
      <c r="E112" s="46" t="s">
        <v>139</v>
      </c>
    </row>
    <row r="113" spans="1:5" ht="12.75">
      <c r="A113" s="45" t="s">
        <v>146</v>
      </c>
      <c r="B113" s="25"/>
      <c r="C113" s="23"/>
      <c r="D113" s="23">
        <v>6483.7</v>
      </c>
      <c r="E113" s="46" t="s">
        <v>139</v>
      </c>
    </row>
    <row r="114" spans="1:5" ht="12.75">
      <c r="A114" s="45" t="s">
        <v>147</v>
      </c>
      <c r="B114" s="25">
        <f>B115+B117+B116</f>
        <v>4000</v>
      </c>
      <c r="C114" s="25">
        <f>C115+C117+C116</f>
        <v>4366.4</v>
      </c>
      <c r="D114" s="25">
        <f>D115+D117+D116</f>
        <v>9459.3</v>
      </c>
      <c r="E114" s="40">
        <f aca="true" t="shared" si="4" ref="E114:E119">D114/C114*100</f>
        <v>216.63842066691097</v>
      </c>
    </row>
    <row r="115" spans="1:5" ht="12.75">
      <c r="A115" s="45" t="s">
        <v>148</v>
      </c>
      <c r="B115" s="25">
        <v>4000</v>
      </c>
      <c r="C115" s="23">
        <v>4148.7</v>
      </c>
      <c r="D115" s="23">
        <v>8812.9</v>
      </c>
      <c r="E115" s="40">
        <f t="shared" si="4"/>
        <v>212.42557909706656</v>
      </c>
    </row>
    <row r="116" spans="1:5" ht="12.75" hidden="1">
      <c r="A116" s="45" t="s">
        <v>186</v>
      </c>
      <c r="B116" s="25"/>
      <c r="C116" s="23"/>
      <c r="D116" s="23"/>
      <c r="E116" s="40" t="e">
        <f t="shared" si="4"/>
        <v>#DIV/0!</v>
      </c>
    </row>
    <row r="117" spans="1:5" ht="12.75">
      <c r="A117" s="45" t="s">
        <v>183</v>
      </c>
      <c r="B117" s="25"/>
      <c r="C117" s="23">
        <v>217.7</v>
      </c>
      <c r="D117" s="26">
        <v>646.4</v>
      </c>
      <c r="E117" s="40">
        <f t="shared" si="4"/>
        <v>296.9223702342673</v>
      </c>
    </row>
    <row r="118" spans="1:5" ht="12.75">
      <c r="A118" s="42" t="s">
        <v>64</v>
      </c>
      <c r="B118" s="22">
        <f>SUM(B119:B125)</f>
        <v>18706.6</v>
      </c>
      <c r="C118" s="22">
        <f>SUM(C119:C125)</f>
        <v>20564.6</v>
      </c>
      <c r="D118" s="22">
        <f>SUM(D119:D125)</f>
        <v>25004.6</v>
      </c>
      <c r="E118" s="48">
        <f t="shared" si="4"/>
        <v>121.59050017992084</v>
      </c>
    </row>
    <row r="119" spans="1:5" ht="12.75">
      <c r="A119" s="41" t="s">
        <v>149</v>
      </c>
      <c r="B119" s="25">
        <v>18706.6</v>
      </c>
      <c r="C119" s="23">
        <v>18706.6</v>
      </c>
      <c r="D119" s="23">
        <v>19500.6</v>
      </c>
      <c r="E119" s="40">
        <f t="shared" si="4"/>
        <v>104.24449124907787</v>
      </c>
    </row>
    <row r="120" spans="1:5" ht="12.75" hidden="1">
      <c r="A120" s="41" t="s">
        <v>156</v>
      </c>
      <c r="B120" s="25"/>
      <c r="C120" s="23"/>
      <c r="D120" s="23"/>
      <c r="E120" s="46" t="s">
        <v>139</v>
      </c>
    </row>
    <row r="121" spans="1:5" ht="12.75" hidden="1">
      <c r="A121" s="41" t="s">
        <v>170</v>
      </c>
      <c r="B121" s="25"/>
      <c r="C121" s="23"/>
      <c r="D121" s="23"/>
      <c r="E121" s="46" t="s">
        <v>139</v>
      </c>
    </row>
    <row r="122" spans="1:5" ht="12.75">
      <c r="A122" s="41" t="s">
        <v>150</v>
      </c>
      <c r="B122" s="25"/>
      <c r="C122" s="23"/>
      <c r="D122" s="23">
        <v>2658.3</v>
      </c>
      <c r="E122" s="46" t="s">
        <v>139</v>
      </c>
    </row>
    <row r="123" spans="1:5" ht="12.75" customHeight="1">
      <c r="A123" s="41" t="s">
        <v>151</v>
      </c>
      <c r="B123" s="25"/>
      <c r="C123" s="23">
        <v>1858</v>
      </c>
      <c r="D123" s="23">
        <v>2258</v>
      </c>
      <c r="E123" s="40">
        <f>D123/C123*100</f>
        <v>121.52852529601724</v>
      </c>
    </row>
    <row r="124" spans="1:5" ht="12.75" customHeight="1">
      <c r="A124" s="45" t="s">
        <v>156</v>
      </c>
      <c r="B124" s="25"/>
      <c r="C124" s="23"/>
      <c r="D124" s="23">
        <v>37.5</v>
      </c>
      <c r="E124" s="46" t="s">
        <v>139</v>
      </c>
    </row>
    <row r="125" spans="1:5" ht="12.75" customHeight="1">
      <c r="A125" s="45" t="s">
        <v>170</v>
      </c>
      <c r="B125" s="20"/>
      <c r="C125" s="23"/>
      <c r="D125" s="23">
        <v>550.2</v>
      </c>
      <c r="E125" s="46" t="s">
        <v>139</v>
      </c>
    </row>
    <row r="126" spans="1:5" ht="12.75" customHeight="1" thickBot="1">
      <c r="A126" s="42" t="s">
        <v>51</v>
      </c>
      <c r="B126" s="9"/>
      <c r="C126" s="9">
        <v>15306.5</v>
      </c>
      <c r="D126" s="9">
        <v>18052.2</v>
      </c>
      <c r="E126" s="48">
        <f>D126/C126*100</f>
        <v>117.9381308594388</v>
      </c>
    </row>
    <row r="127" spans="1:6" ht="24.75" customHeight="1" thickBot="1">
      <c r="A127" s="72" t="s">
        <v>2</v>
      </c>
      <c r="B127" s="73">
        <f>B9+B13+B126+B46+B12+B41+B59+B65+B118</f>
        <v>3209466</v>
      </c>
      <c r="C127" s="73">
        <f>C9+C13+C126+C46+C12+C41+C59+C65+C118</f>
        <v>8835364.199999997</v>
      </c>
      <c r="D127" s="73">
        <f>D9+D13+D126+D46+D12+D41+D59+D65+D118</f>
        <v>8888478.299999997</v>
      </c>
      <c r="E127" s="74">
        <f>D127/C127*100</f>
        <v>100.60115348725522</v>
      </c>
      <c r="F127" s="30"/>
    </row>
    <row r="128" spans="1:5" ht="15" customHeight="1">
      <c r="A128" s="37" t="s">
        <v>5</v>
      </c>
      <c r="B128" s="7"/>
      <c r="C128" s="10"/>
      <c r="D128" s="7"/>
      <c r="E128" s="49"/>
    </row>
    <row r="129" spans="1:5" ht="15" customHeight="1">
      <c r="A129" s="81" t="s">
        <v>12</v>
      </c>
      <c r="B129" s="82">
        <f>B130+B139</f>
        <v>43400</v>
      </c>
      <c r="C129" s="82">
        <f>C130+C139</f>
        <v>49510</v>
      </c>
      <c r="D129" s="82">
        <f>D130+D139</f>
        <v>41467.6</v>
      </c>
      <c r="E129" s="79">
        <f aca="true" t="shared" si="5" ref="E129:E191">D129/C129*100</f>
        <v>83.75600888709351</v>
      </c>
    </row>
    <row r="130" spans="1:5" ht="12.75" customHeight="1">
      <c r="A130" s="50" t="s">
        <v>32</v>
      </c>
      <c r="B130" s="11">
        <f>SUM(B132:B138)</f>
        <v>40400</v>
      </c>
      <c r="C130" s="11">
        <f>SUM(C132:C138)</f>
        <v>48716</v>
      </c>
      <c r="D130" s="11">
        <f>SUM(D132:D138)</f>
        <v>40673.6</v>
      </c>
      <c r="E130" s="40">
        <f t="shared" si="5"/>
        <v>83.49125543969127</v>
      </c>
    </row>
    <row r="131" spans="1:5" ht="12.75" customHeight="1">
      <c r="A131" s="44" t="s">
        <v>1</v>
      </c>
      <c r="B131" s="60"/>
      <c r="C131" s="1"/>
      <c r="D131" s="1"/>
      <c r="E131" s="40"/>
    </row>
    <row r="132" spans="1:5" ht="12.75" customHeight="1">
      <c r="A132" s="45" t="s">
        <v>214</v>
      </c>
      <c r="B132" s="60">
        <v>18747</v>
      </c>
      <c r="C132" s="27">
        <v>18747</v>
      </c>
      <c r="D132" s="27">
        <v>14101</v>
      </c>
      <c r="E132" s="40">
        <f t="shared" si="5"/>
        <v>75.21736811223128</v>
      </c>
    </row>
    <row r="133" spans="1:5" ht="12.75" customHeight="1">
      <c r="A133" s="45" t="s">
        <v>6</v>
      </c>
      <c r="B133" s="60">
        <v>4767</v>
      </c>
      <c r="C133" s="27">
        <v>4767</v>
      </c>
      <c r="D133" s="27">
        <v>3633.1</v>
      </c>
      <c r="E133" s="40">
        <f t="shared" si="5"/>
        <v>76.21355149989512</v>
      </c>
    </row>
    <row r="134" spans="1:5" ht="12.75" customHeight="1">
      <c r="A134" s="45" t="s">
        <v>7</v>
      </c>
      <c r="B134" s="60">
        <v>1150</v>
      </c>
      <c r="C134" s="27">
        <v>1300</v>
      </c>
      <c r="D134" s="27">
        <v>992.8</v>
      </c>
      <c r="E134" s="40">
        <f t="shared" si="5"/>
        <v>76.36923076923077</v>
      </c>
    </row>
    <row r="135" spans="1:5" ht="12.75" customHeight="1">
      <c r="A135" s="45" t="s">
        <v>215</v>
      </c>
      <c r="B135" s="60"/>
      <c r="C135" s="27">
        <v>4000</v>
      </c>
      <c r="D135" s="27">
        <v>4000</v>
      </c>
      <c r="E135" s="40">
        <f t="shared" si="5"/>
        <v>100</v>
      </c>
    </row>
    <row r="136" spans="1:5" ht="12.75" customHeight="1">
      <c r="A136" s="45" t="s">
        <v>8</v>
      </c>
      <c r="B136" s="60">
        <v>7581</v>
      </c>
      <c r="C136" s="27">
        <v>9041</v>
      </c>
      <c r="D136" s="27">
        <v>7715.7</v>
      </c>
      <c r="E136" s="40">
        <f t="shared" si="5"/>
        <v>85.34122331600487</v>
      </c>
    </row>
    <row r="137" spans="1:5" ht="12.75" customHeight="1">
      <c r="A137" s="45" t="s">
        <v>26</v>
      </c>
      <c r="B137" s="60">
        <v>500</v>
      </c>
      <c r="C137" s="27">
        <v>500</v>
      </c>
      <c r="D137" s="27"/>
      <c r="E137" s="40">
        <f t="shared" si="5"/>
        <v>0</v>
      </c>
    </row>
    <row r="138" spans="1:5" ht="12.75" customHeight="1">
      <c r="A138" s="45" t="s">
        <v>9</v>
      </c>
      <c r="B138" s="60">
        <v>7655</v>
      </c>
      <c r="C138" s="27">
        <v>10361</v>
      </c>
      <c r="D138" s="27">
        <v>10231</v>
      </c>
      <c r="E138" s="40">
        <f t="shared" si="5"/>
        <v>98.7452948557089</v>
      </c>
    </row>
    <row r="139" spans="1:5" ht="12.75" customHeight="1">
      <c r="A139" s="51" t="s">
        <v>33</v>
      </c>
      <c r="B139" s="12">
        <f>SUM(B141:B143)</f>
        <v>3000</v>
      </c>
      <c r="C139" s="104">
        <f>SUM(C141:C143)</f>
        <v>794</v>
      </c>
      <c r="D139" s="104">
        <f>SUM(D141:D143)</f>
        <v>794</v>
      </c>
      <c r="E139" s="40">
        <f t="shared" si="5"/>
        <v>100</v>
      </c>
    </row>
    <row r="140" spans="1:5" ht="12.75" customHeight="1">
      <c r="A140" s="39" t="s">
        <v>1</v>
      </c>
      <c r="B140" s="9"/>
      <c r="C140" s="27"/>
      <c r="D140" s="27"/>
      <c r="E140" s="40"/>
    </row>
    <row r="141" spans="1:5" ht="12.75" customHeight="1">
      <c r="A141" s="45" t="s">
        <v>216</v>
      </c>
      <c r="B141" s="60">
        <v>3000</v>
      </c>
      <c r="C141" s="27">
        <v>0</v>
      </c>
      <c r="D141" s="27">
        <v>0</v>
      </c>
      <c r="E141" s="46" t="s">
        <v>139</v>
      </c>
    </row>
    <row r="142" spans="1:5" ht="12.75" customHeight="1" thickBot="1">
      <c r="A142" s="65" t="s">
        <v>9</v>
      </c>
      <c r="B142" s="128"/>
      <c r="C142" s="117">
        <v>794</v>
      </c>
      <c r="D142" s="117">
        <v>794</v>
      </c>
      <c r="E142" s="70">
        <f t="shared" si="5"/>
        <v>100</v>
      </c>
    </row>
    <row r="143" spans="1:5" ht="12.75" customHeight="1" hidden="1">
      <c r="A143" s="52" t="s">
        <v>36</v>
      </c>
      <c r="B143" s="83"/>
      <c r="C143" s="27"/>
      <c r="D143" s="27"/>
      <c r="E143" s="40" t="e">
        <f t="shared" si="5"/>
        <v>#DIV/0!</v>
      </c>
    </row>
    <row r="144" spans="1:5" ht="15" customHeight="1">
      <c r="A144" s="81" t="s">
        <v>13</v>
      </c>
      <c r="B144" s="82">
        <f>B145+B165</f>
        <v>296656</v>
      </c>
      <c r="C144" s="105">
        <f>C145+C165</f>
        <v>302972.3</v>
      </c>
      <c r="D144" s="105">
        <f>D145+D165</f>
        <v>272818.4999999999</v>
      </c>
      <c r="E144" s="79">
        <f t="shared" si="5"/>
        <v>90.04734096153342</v>
      </c>
    </row>
    <row r="145" spans="1:5" ht="12.75" customHeight="1">
      <c r="A145" s="50" t="s">
        <v>32</v>
      </c>
      <c r="B145" s="11">
        <f>SUM(B147:B164)</f>
        <v>293649.2</v>
      </c>
      <c r="C145" s="106">
        <f>SUM(C147:C164)</f>
        <v>302640.3</v>
      </c>
      <c r="D145" s="106">
        <f>SUM(D147:D164)</f>
        <v>272508.3999999999</v>
      </c>
      <c r="E145" s="40">
        <f t="shared" si="5"/>
        <v>90.043659089685</v>
      </c>
    </row>
    <row r="146" spans="1:5" ht="12.75" customHeight="1">
      <c r="A146" s="44" t="s">
        <v>1</v>
      </c>
      <c r="B146" s="60"/>
      <c r="C146" s="27"/>
      <c r="D146" s="27"/>
      <c r="E146" s="40"/>
    </row>
    <row r="147" spans="1:5" ht="12.75" customHeight="1">
      <c r="A147" s="55" t="s">
        <v>217</v>
      </c>
      <c r="B147" s="60">
        <v>134207</v>
      </c>
      <c r="C147" s="27">
        <v>136247</v>
      </c>
      <c r="D147" s="27">
        <v>120912.5</v>
      </c>
      <c r="E147" s="40">
        <f t="shared" si="5"/>
        <v>88.7450732860173</v>
      </c>
    </row>
    <row r="148" spans="1:5" ht="12.75" customHeight="1">
      <c r="A148" s="45" t="s">
        <v>6</v>
      </c>
      <c r="B148" s="60">
        <v>45321</v>
      </c>
      <c r="C148" s="27">
        <v>45321</v>
      </c>
      <c r="D148" s="27">
        <v>41423.8</v>
      </c>
      <c r="E148" s="40">
        <f t="shared" si="5"/>
        <v>91.40089583195429</v>
      </c>
    </row>
    <row r="149" spans="1:5" ht="12.75" customHeight="1">
      <c r="A149" s="45" t="s">
        <v>10</v>
      </c>
      <c r="B149" s="60">
        <v>200</v>
      </c>
      <c r="C149" s="27">
        <v>200</v>
      </c>
      <c r="D149" s="27">
        <v>168.1</v>
      </c>
      <c r="E149" s="40">
        <f t="shared" si="5"/>
        <v>84.05</v>
      </c>
    </row>
    <row r="150" spans="1:5" ht="12.75" customHeight="1">
      <c r="A150" s="45" t="s">
        <v>8</v>
      </c>
      <c r="B150" s="60">
        <v>35864</v>
      </c>
      <c r="C150" s="27">
        <v>36314</v>
      </c>
      <c r="D150" s="27">
        <v>31288.3</v>
      </c>
      <c r="E150" s="40">
        <f t="shared" si="5"/>
        <v>86.16043399239962</v>
      </c>
    </row>
    <row r="151" spans="1:5" ht="12.75" customHeight="1">
      <c r="A151" s="45" t="s">
        <v>11</v>
      </c>
      <c r="B151" s="60">
        <v>152</v>
      </c>
      <c r="C151" s="27">
        <v>152</v>
      </c>
      <c r="D151" s="27">
        <v>113.1</v>
      </c>
      <c r="E151" s="40">
        <f t="shared" si="5"/>
        <v>74.40789473684211</v>
      </c>
    </row>
    <row r="152" spans="1:5" ht="12.75" customHeight="1">
      <c r="A152" s="45" t="s">
        <v>47</v>
      </c>
      <c r="B152" s="60">
        <v>40</v>
      </c>
      <c r="C152" s="27">
        <v>40</v>
      </c>
      <c r="D152" s="27">
        <v>1.3</v>
      </c>
      <c r="E152" s="40">
        <f t="shared" si="5"/>
        <v>3.25</v>
      </c>
    </row>
    <row r="153" spans="1:5" ht="12.75" customHeight="1">
      <c r="A153" s="45" t="s">
        <v>175</v>
      </c>
      <c r="B153" s="60">
        <v>74842</v>
      </c>
      <c r="C153" s="27">
        <v>74842</v>
      </c>
      <c r="D153" s="27">
        <v>71583.8</v>
      </c>
      <c r="E153" s="40">
        <f t="shared" si="5"/>
        <v>95.64656209080464</v>
      </c>
    </row>
    <row r="154" spans="1:5" ht="12.75" customHeight="1">
      <c r="A154" s="45" t="s">
        <v>197</v>
      </c>
      <c r="B154" s="60">
        <v>3023.2</v>
      </c>
      <c r="C154" s="27">
        <v>4040.3</v>
      </c>
      <c r="D154" s="27">
        <v>2069.8</v>
      </c>
      <c r="E154" s="40">
        <f t="shared" si="5"/>
        <v>51.22886914338044</v>
      </c>
    </row>
    <row r="155" spans="1:5" ht="12.75" customHeight="1" hidden="1">
      <c r="A155" s="45" t="s">
        <v>218</v>
      </c>
      <c r="B155" s="60"/>
      <c r="C155" s="27"/>
      <c r="D155" s="27"/>
      <c r="E155" s="40" t="e">
        <f t="shared" si="5"/>
        <v>#DIV/0!</v>
      </c>
    </row>
    <row r="156" spans="1:5" ht="12.75" customHeight="1">
      <c r="A156" s="45" t="s">
        <v>205</v>
      </c>
      <c r="B156" s="60"/>
      <c r="C156" s="27">
        <f>783.9+0.3</f>
        <v>784.1999999999999</v>
      </c>
      <c r="D156" s="27">
        <v>514.2</v>
      </c>
      <c r="E156" s="40">
        <f t="shared" si="5"/>
        <v>65.57000765110942</v>
      </c>
    </row>
    <row r="157" spans="1:5" ht="12.75" customHeight="1" hidden="1">
      <c r="A157" s="55" t="s">
        <v>219</v>
      </c>
      <c r="B157" s="60"/>
      <c r="C157" s="27"/>
      <c r="D157" s="27"/>
      <c r="E157" s="40" t="e">
        <f t="shared" si="5"/>
        <v>#DIV/0!</v>
      </c>
    </row>
    <row r="158" spans="1:5" ht="12.75" customHeight="1">
      <c r="A158" s="55" t="s">
        <v>206</v>
      </c>
      <c r="B158" s="60"/>
      <c r="C158" s="27">
        <f>2223.9+1949.2</f>
        <v>4173.1</v>
      </c>
      <c r="D158" s="27">
        <v>4172.1</v>
      </c>
      <c r="E158" s="40">
        <f t="shared" si="5"/>
        <v>99.97603699887374</v>
      </c>
    </row>
    <row r="159" spans="1:5" ht="12.75" customHeight="1" hidden="1">
      <c r="A159" s="45" t="s">
        <v>220</v>
      </c>
      <c r="B159" s="60"/>
      <c r="C159" s="27"/>
      <c r="D159" s="27"/>
      <c r="E159" s="40" t="e">
        <f t="shared" si="5"/>
        <v>#DIV/0!</v>
      </c>
    </row>
    <row r="160" spans="1:5" ht="12.75" customHeight="1" hidden="1">
      <c r="A160" s="45" t="s">
        <v>221</v>
      </c>
      <c r="B160" s="60"/>
      <c r="C160" s="27"/>
      <c r="D160" s="27"/>
      <c r="E160" s="40" t="e">
        <f t="shared" si="5"/>
        <v>#DIV/0!</v>
      </c>
    </row>
    <row r="161" spans="1:5" ht="12.75" customHeight="1">
      <c r="A161" s="45" t="s">
        <v>322</v>
      </c>
      <c r="B161" s="60"/>
      <c r="C161" s="27">
        <v>156.7</v>
      </c>
      <c r="D161" s="27">
        <v>0</v>
      </c>
      <c r="E161" s="40">
        <f t="shared" si="5"/>
        <v>0</v>
      </c>
    </row>
    <row r="162" spans="1:5" ht="12.75" customHeight="1">
      <c r="A162" s="45" t="s">
        <v>222</v>
      </c>
      <c r="B162" s="60"/>
      <c r="C162" s="27">
        <v>120</v>
      </c>
      <c r="D162" s="27">
        <v>20.8</v>
      </c>
      <c r="E162" s="40">
        <f t="shared" si="5"/>
        <v>17.333333333333336</v>
      </c>
    </row>
    <row r="163" spans="1:5" ht="12.75" customHeight="1" hidden="1">
      <c r="A163" s="45" t="s">
        <v>223</v>
      </c>
      <c r="B163" s="60"/>
      <c r="C163" s="27"/>
      <c r="D163" s="27"/>
      <c r="E163" s="40" t="e">
        <f t="shared" si="5"/>
        <v>#DIV/0!</v>
      </c>
    </row>
    <row r="164" spans="1:5" ht="12.75" customHeight="1">
      <c r="A164" s="45" t="s">
        <v>224</v>
      </c>
      <c r="B164" s="60"/>
      <c r="C164" s="27">
        <v>250</v>
      </c>
      <c r="D164" s="27">
        <v>240.6</v>
      </c>
      <c r="E164" s="40">
        <f t="shared" si="5"/>
        <v>96.24</v>
      </c>
    </row>
    <row r="165" spans="1:5" ht="12.75" customHeight="1">
      <c r="A165" s="50" t="s">
        <v>33</v>
      </c>
      <c r="B165" s="11">
        <f>B168+B167</f>
        <v>3006.8</v>
      </c>
      <c r="C165" s="106">
        <f>C168+C167</f>
        <v>332</v>
      </c>
      <c r="D165" s="106">
        <f>D168+D167</f>
        <v>310.1</v>
      </c>
      <c r="E165" s="40">
        <f t="shared" si="5"/>
        <v>93.40361445783132</v>
      </c>
    </row>
    <row r="166" spans="1:5" ht="12.75" customHeight="1">
      <c r="A166" s="44" t="s">
        <v>1</v>
      </c>
      <c r="B166" s="60"/>
      <c r="C166" s="27"/>
      <c r="D166" s="27"/>
      <c r="E166" s="40"/>
    </row>
    <row r="167" spans="1:5" ht="12.75" customHeight="1">
      <c r="A167" s="84" t="s">
        <v>36</v>
      </c>
      <c r="B167" s="60"/>
      <c r="C167" s="27">
        <v>332</v>
      </c>
      <c r="D167" s="27">
        <v>310.1</v>
      </c>
      <c r="E167" s="40">
        <f t="shared" si="5"/>
        <v>93.40361445783132</v>
      </c>
    </row>
    <row r="168" spans="1:5" ht="12.75" customHeight="1">
      <c r="A168" s="52" t="s">
        <v>160</v>
      </c>
      <c r="B168" s="83">
        <v>3006.8</v>
      </c>
      <c r="C168" s="103">
        <v>0</v>
      </c>
      <c r="D168" s="103">
        <v>0</v>
      </c>
      <c r="E168" s="118" t="s">
        <v>139</v>
      </c>
    </row>
    <row r="169" spans="1:5" ht="15" customHeight="1">
      <c r="A169" s="81" t="s">
        <v>56</v>
      </c>
      <c r="B169" s="82">
        <f>B170+B180</f>
        <v>127106.4</v>
      </c>
      <c r="C169" s="105">
        <f>C170+C180</f>
        <v>188498.69999999995</v>
      </c>
      <c r="D169" s="105">
        <f>D170+D180</f>
        <v>147046.69999999995</v>
      </c>
      <c r="E169" s="79">
        <f t="shared" si="5"/>
        <v>78.00939741228984</v>
      </c>
    </row>
    <row r="170" spans="1:5" ht="12.75" customHeight="1">
      <c r="A170" s="50" t="s">
        <v>32</v>
      </c>
      <c r="B170" s="11">
        <f>SUM(B172:B178)</f>
        <v>82106.4</v>
      </c>
      <c r="C170" s="106">
        <f>SUM(C172:C178)</f>
        <v>80048.59999999998</v>
      </c>
      <c r="D170" s="106">
        <f>SUM(D172:D178)</f>
        <v>77492.89999999998</v>
      </c>
      <c r="E170" s="40">
        <f t="shared" si="5"/>
        <v>96.807314556407</v>
      </c>
    </row>
    <row r="171" spans="1:5" ht="12.75" customHeight="1">
      <c r="A171" s="44" t="s">
        <v>1</v>
      </c>
      <c r="B171" s="60"/>
      <c r="C171" s="27"/>
      <c r="D171" s="27"/>
      <c r="E171" s="40"/>
    </row>
    <row r="172" spans="1:5" ht="12.75" customHeight="1">
      <c r="A172" s="47" t="s">
        <v>90</v>
      </c>
      <c r="B172" s="60">
        <v>43152.4</v>
      </c>
      <c r="C172" s="27">
        <v>47152.4</v>
      </c>
      <c r="D172" s="27">
        <v>44752.4</v>
      </c>
      <c r="E172" s="40">
        <f t="shared" si="5"/>
        <v>94.91012122394619</v>
      </c>
    </row>
    <row r="173" spans="1:5" ht="12.75" customHeight="1">
      <c r="A173" s="45" t="s">
        <v>8</v>
      </c>
      <c r="B173" s="60">
        <v>29705</v>
      </c>
      <c r="C173" s="27">
        <v>24431.8</v>
      </c>
      <c r="D173" s="27">
        <v>24276.1</v>
      </c>
      <c r="E173" s="40">
        <f t="shared" si="5"/>
        <v>99.36271580481176</v>
      </c>
    </row>
    <row r="174" spans="1:5" ht="12.75" customHeight="1">
      <c r="A174" s="45" t="s">
        <v>91</v>
      </c>
      <c r="B174" s="60"/>
      <c r="C174" s="27">
        <v>3423.2</v>
      </c>
      <c r="D174" s="27">
        <v>3423.2</v>
      </c>
      <c r="E174" s="40">
        <f t="shared" si="5"/>
        <v>100</v>
      </c>
    </row>
    <row r="175" spans="1:5" ht="12.75" customHeight="1">
      <c r="A175" s="45" t="s">
        <v>225</v>
      </c>
      <c r="B175" s="60"/>
      <c r="C175" s="27">
        <v>416.9</v>
      </c>
      <c r="D175" s="27">
        <v>416.9</v>
      </c>
      <c r="E175" s="40">
        <f t="shared" si="5"/>
        <v>100</v>
      </c>
    </row>
    <row r="176" spans="1:5" ht="12.75" customHeight="1">
      <c r="A176" s="45" t="s">
        <v>197</v>
      </c>
      <c r="B176" s="60">
        <v>9249</v>
      </c>
      <c r="C176" s="27">
        <v>4500.4</v>
      </c>
      <c r="D176" s="27">
        <v>4500.4</v>
      </c>
      <c r="E176" s="40">
        <f t="shared" si="5"/>
        <v>100</v>
      </c>
    </row>
    <row r="177" spans="1:5" ht="12.75" customHeight="1" hidden="1">
      <c r="A177" s="45" t="s">
        <v>39</v>
      </c>
      <c r="B177" s="60"/>
      <c r="C177" s="27"/>
      <c r="D177" s="27"/>
      <c r="E177" s="40" t="e">
        <f t="shared" si="5"/>
        <v>#DIV/0!</v>
      </c>
    </row>
    <row r="178" spans="1:5" ht="12.75" customHeight="1">
      <c r="A178" s="84" t="s">
        <v>48</v>
      </c>
      <c r="B178" s="60"/>
      <c r="C178" s="27">
        <v>123.9</v>
      </c>
      <c r="D178" s="27">
        <v>123.9</v>
      </c>
      <c r="E178" s="40">
        <f t="shared" si="5"/>
        <v>100</v>
      </c>
    </row>
    <row r="179" spans="1:5" ht="12.75" customHeight="1">
      <c r="A179" s="84" t="s">
        <v>92</v>
      </c>
      <c r="B179" s="60"/>
      <c r="C179" s="27">
        <v>123.9</v>
      </c>
      <c r="D179" s="27">
        <v>123.9</v>
      </c>
      <c r="E179" s="40">
        <f t="shared" si="5"/>
        <v>100</v>
      </c>
    </row>
    <row r="180" spans="1:5" ht="12.75" customHeight="1">
      <c r="A180" s="51" t="s">
        <v>33</v>
      </c>
      <c r="B180" s="12">
        <f>SUM(B182:B186)</f>
        <v>45000</v>
      </c>
      <c r="C180" s="104">
        <f>SUM(C182:C186)</f>
        <v>108450.09999999999</v>
      </c>
      <c r="D180" s="104">
        <f>SUM(D182:D186)</f>
        <v>69553.79999999999</v>
      </c>
      <c r="E180" s="40">
        <f t="shared" si="5"/>
        <v>64.1343806967444</v>
      </c>
    </row>
    <row r="181" spans="1:5" ht="12.75" customHeight="1">
      <c r="A181" s="39" t="s">
        <v>1</v>
      </c>
      <c r="B181" s="9"/>
      <c r="C181" s="27"/>
      <c r="D181" s="27"/>
      <c r="E181" s="40"/>
    </row>
    <row r="182" spans="1:5" ht="12.75" customHeight="1">
      <c r="A182" s="84" t="s">
        <v>97</v>
      </c>
      <c r="B182" s="60"/>
      <c r="C182" s="27">
        <v>35024.2</v>
      </c>
      <c r="D182" s="27">
        <v>34784.6</v>
      </c>
      <c r="E182" s="40">
        <f t="shared" si="5"/>
        <v>99.31590157662417</v>
      </c>
    </row>
    <row r="183" spans="1:5" ht="12.75" customHeight="1" hidden="1">
      <c r="A183" s="84" t="s">
        <v>36</v>
      </c>
      <c r="B183" s="60"/>
      <c r="C183" s="27"/>
      <c r="D183" s="27"/>
      <c r="E183" s="40" t="e">
        <f t="shared" si="5"/>
        <v>#DIV/0!</v>
      </c>
    </row>
    <row r="184" spans="1:5" ht="12.75" customHeight="1">
      <c r="A184" s="45" t="s">
        <v>197</v>
      </c>
      <c r="B184" s="60"/>
      <c r="C184" s="27">
        <v>475.2</v>
      </c>
      <c r="D184" s="27">
        <v>475.2</v>
      </c>
      <c r="E184" s="40">
        <f t="shared" si="5"/>
        <v>100</v>
      </c>
    </row>
    <row r="185" spans="1:5" ht="12.75" customHeight="1" hidden="1">
      <c r="A185" s="45" t="s">
        <v>39</v>
      </c>
      <c r="B185" s="60"/>
      <c r="C185" s="27"/>
      <c r="D185" s="27"/>
      <c r="E185" s="40" t="e">
        <f t="shared" si="5"/>
        <v>#DIV/0!</v>
      </c>
    </row>
    <row r="186" spans="1:5" ht="12.75" customHeight="1">
      <c r="A186" s="84" t="s">
        <v>48</v>
      </c>
      <c r="B186" s="60">
        <v>45000</v>
      </c>
      <c r="C186" s="27">
        <v>72950.7</v>
      </c>
      <c r="D186" s="27">
        <v>34294</v>
      </c>
      <c r="E186" s="40">
        <f t="shared" si="5"/>
        <v>47.009829926237856</v>
      </c>
    </row>
    <row r="187" spans="1:5" ht="12.75" customHeight="1">
      <c r="A187" s="85" t="s">
        <v>93</v>
      </c>
      <c r="B187" s="83"/>
      <c r="C187" s="103">
        <v>34294</v>
      </c>
      <c r="D187" s="103">
        <v>34294</v>
      </c>
      <c r="E187" s="102">
        <f t="shared" si="5"/>
        <v>100</v>
      </c>
    </row>
    <row r="188" spans="1:5" ht="15" customHeight="1">
      <c r="A188" s="86" t="s">
        <v>108</v>
      </c>
      <c r="B188" s="87">
        <f>B189+B195</f>
        <v>4589</v>
      </c>
      <c r="C188" s="107">
        <f>C189+C195</f>
        <v>11662</v>
      </c>
      <c r="D188" s="107">
        <f>D189+D195</f>
        <v>11348</v>
      </c>
      <c r="E188" s="79">
        <f t="shared" si="5"/>
        <v>97.30749442634196</v>
      </c>
    </row>
    <row r="189" spans="1:5" ht="12.75" customHeight="1">
      <c r="A189" s="50" t="s">
        <v>32</v>
      </c>
      <c r="B189" s="11">
        <f>SUM(B191:B194)</f>
        <v>4589</v>
      </c>
      <c r="C189" s="106">
        <f>SUM(C191:C194)</f>
        <v>9662</v>
      </c>
      <c r="D189" s="106">
        <f>SUM(D191:D194)</f>
        <v>9348</v>
      </c>
      <c r="E189" s="40">
        <f t="shared" si="5"/>
        <v>96.7501552473608</v>
      </c>
    </row>
    <row r="190" spans="1:5" ht="12.75" customHeight="1">
      <c r="A190" s="44" t="s">
        <v>1</v>
      </c>
      <c r="B190" s="60"/>
      <c r="C190" s="27"/>
      <c r="D190" s="27"/>
      <c r="E190" s="40"/>
    </row>
    <row r="191" spans="1:5" ht="12.75" customHeight="1">
      <c r="A191" s="45" t="s">
        <v>8</v>
      </c>
      <c r="B191" s="60">
        <v>4589</v>
      </c>
      <c r="C191" s="27">
        <v>6989</v>
      </c>
      <c r="D191" s="27">
        <v>6675</v>
      </c>
      <c r="E191" s="40">
        <f t="shared" si="5"/>
        <v>95.50722564029188</v>
      </c>
    </row>
    <row r="192" spans="1:5" ht="12.75" customHeight="1">
      <c r="A192" s="47" t="s">
        <v>31</v>
      </c>
      <c r="B192" s="60"/>
      <c r="C192" s="27">
        <v>1373</v>
      </c>
      <c r="D192" s="27">
        <v>1373</v>
      </c>
      <c r="E192" s="40">
        <f aca="true" t="shared" si="6" ref="E192:E254">D192/C192*100</f>
        <v>100</v>
      </c>
    </row>
    <row r="193" spans="1:5" ht="12.75" customHeight="1">
      <c r="A193" s="47" t="s">
        <v>91</v>
      </c>
      <c r="B193" s="60"/>
      <c r="C193" s="27">
        <v>1300</v>
      </c>
      <c r="D193" s="27">
        <v>1300</v>
      </c>
      <c r="E193" s="40">
        <f t="shared" si="6"/>
        <v>100</v>
      </c>
    </row>
    <row r="194" spans="1:5" ht="12.75" customHeight="1" hidden="1">
      <c r="A194" s="45" t="s">
        <v>39</v>
      </c>
      <c r="B194" s="60"/>
      <c r="C194" s="27"/>
      <c r="D194" s="27"/>
      <c r="E194" s="40" t="e">
        <f t="shared" si="6"/>
        <v>#DIV/0!</v>
      </c>
    </row>
    <row r="195" spans="1:5" ht="12.75" customHeight="1">
      <c r="A195" s="50" t="s">
        <v>33</v>
      </c>
      <c r="B195" s="11">
        <f>B198+B197</f>
        <v>0</v>
      </c>
      <c r="C195" s="106">
        <f>C198+C197</f>
        <v>2000</v>
      </c>
      <c r="D195" s="106">
        <f>D198+D197</f>
        <v>2000</v>
      </c>
      <c r="E195" s="40">
        <f t="shared" si="6"/>
        <v>100</v>
      </c>
    </row>
    <row r="196" spans="1:5" ht="12.75" customHeight="1">
      <c r="A196" s="44" t="s">
        <v>1</v>
      </c>
      <c r="B196" s="60"/>
      <c r="C196" s="108"/>
      <c r="D196" s="108"/>
      <c r="E196" s="40"/>
    </row>
    <row r="197" spans="1:5" ht="12.75" customHeight="1">
      <c r="A197" s="52" t="s">
        <v>226</v>
      </c>
      <c r="B197" s="83"/>
      <c r="C197" s="109">
        <v>2000</v>
      </c>
      <c r="D197" s="109">
        <v>2000</v>
      </c>
      <c r="E197" s="102">
        <f t="shared" si="6"/>
        <v>100</v>
      </c>
    </row>
    <row r="198" spans="1:5" ht="12.75" customHeight="1" hidden="1">
      <c r="A198" s="52" t="s">
        <v>39</v>
      </c>
      <c r="B198" s="83"/>
      <c r="C198" s="109"/>
      <c r="D198" s="109"/>
      <c r="E198" s="40" t="e">
        <f t="shared" si="6"/>
        <v>#DIV/0!</v>
      </c>
    </row>
    <row r="199" spans="1:5" ht="15" customHeight="1">
      <c r="A199" s="81" t="s">
        <v>14</v>
      </c>
      <c r="B199" s="82">
        <f>B200+B215</f>
        <v>991354.3</v>
      </c>
      <c r="C199" s="105">
        <f>C200+C215</f>
        <v>1888387.7000000002</v>
      </c>
      <c r="D199" s="105">
        <f>D200+D215</f>
        <v>1821655.3</v>
      </c>
      <c r="E199" s="79">
        <f t="shared" si="6"/>
        <v>96.46617058562708</v>
      </c>
    </row>
    <row r="200" spans="1:5" ht="12.75" customHeight="1">
      <c r="A200" s="50" t="s">
        <v>32</v>
      </c>
      <c r="B200" s="11">
        <f>SUM(B203:B214)</f>
        <v>976250</v>
      </c>
      <c r="C200" s="106">
        <f>SUM(C203:C214)</f>
        <v>1419083.1</v>
      </c>
      <c r="D200" s="106">
        <f>SUM(D203:D214)</f>
        <v>1413608.6</v>
      </c>
      <c r="E200" s="40">
        <f t="shared" si="6"/>
        <v>99.61422273297455</v>
      </c>
    </row>
    <row r="201" spans="1:5" ht="12.75" customHeight="1">
      <c r="A201" s="44" t="s">
        <v>1</v>
      </c>
      <c r="B201" s="60"/>
      <c r="C201" s="27"/>
      <c r="D201" s="27"/>
      <c r="E201" s="40"/>
    </row>
    <row r="202" spans="1:5" ht="12.75" customHeight="1">
      <c r="A202" s="47" t="s">
        <v>34</v>
      </c>
      <c r="B202" s="60">
        <f>B203+B204</f>
        <v>601870</v>
      </c>
      <c r="C202" s="27">
        <f>C203+C204</f>
        <v>621850.8</v>
      </c>
      <c r="D202" s="60">
        <f>D203+D204</f>
        <v>621251</v>
      </c>
      <c r="E202" s="40">
        <f t="shared" si="6"/>
        <v>99.90354599527733</v>
      </c>
    </row>
    <row r="203" spans="1:5" ht="12.75" customHeight="1">
      <c r="A203" s="47" t="s">
        <v>227</v>
      </c>
      <c r="B203" s="60">
        <v>246074</v>
      </c>
      <c r="C203" s="27">
        <v>266474.3</v>
      </c>
      <c r="D203" s="27">
        <v>265874.6</v>
      </c>
      <c r="E203" s="40">
        <f t="shared" si="6"/>
        <v>99.77495015466782</v>
      </c>
    </row>
    <row r="204" spans="1:5" ht="12.75" customHeight="1">
      <c r="A204" s="45" t="s">
        <v>228</v>
      </c>
      <c r="B204" s="60">
        <v>355796</v>
      </c>
      <c r="C204" s="27">
        <v>355376.5</v>
      </c>
      <c r="D204" s="27">
        <v>355376.4</v>
      </c>
      <c r="E204" s="40">
        <f t="shared" si="6"/>
        <v>99.99997186082929</v>
      </c>
    </row>
    <row r="205" spans="1:5" ht="12.75" customHeight="1">
      <c r="A205" s="47" t="s">
        <v>16</v>
      </c>
      <c r="B205" s="60">
        <v>7600</v>
      </c>
      <c r="C205" s="27">
        <v>1000</v>
      </c>
      <c r="D205" s="27">
        <v>1000</v>
      </c>
      <c r="E205" s="40">
        <f t="shared" si="6"/>
        <v>100</v>
      </c>
    </row>
    <row r="206" spans="1:5" ht="12.75" customHeight="1">
      <c r="A206" s="45" t="s">
        <v>94</v>
      </c>
      <c r="B206" s="60">
        <v>5130</v>
      </c>
      <c r="C206" s="27">
        <v>6186</v>
      </c>
      <c r="D206" s="27">
        <v>6186</v>
      </c>
      <c r="E206" s="40">
        <f t="shared" si="6"/>
        <v>100</v>
      </c>
    </row>
    <row r="207" spans="1:5" ht="12.75" customHeight="1">
      <c r="A207" s="45" t="s">
        <v>229</v>
      </c>
      <c r="B207" s="60"/>
      <c r="C207" s="27">
        <v>200</v>
      </c>
      <c r="D207" s="27">
        <v>200</v>
      </c>
      <c r="E207" s="40">
        <f t="shared" si="6"/>
        <v>100</v>
      </c>
    </row>
    <row r="208" spans="1:5" ht="12.75" customHeight="1">
      <c r="A208" s="45" t="s">
        <v>230</v>
      </c>
      <c r="B208" s="60"/>
      <c r="C208" s="27">
        <v>3823.6</v>
      </c>
      <c r="D208" s="27">
        <v>0</v>
      </c>
      <c r="E208" s="40">
        <f t="shared" si="6"/>
        <v>0</v>
      </c>
    </row>
    <row r="209" spans="1:5" ht="12.75" customHeight="1">
      <c r="A209" s="45" t="s">
        <v>231</v>
      </c>
      <c r="B209" s="60"/>
      <c r="C209" s="27">
        <v>73655.3</v>
      </c>
      <c r="D209" s="27">
        <v>73655.3</v>
      </c>
      <c r="E209" s="40">
        <f t="shared" si="6"/>
        <v>100</v>
      </c>
    </row>
    <row r="210" spans="1:5" ht="12.75" customHeight="1" hidden="1">
      <c r="A210" s="45" t="s">
        <v>176</v>
      </c>
      <c r="B210" s="60"/>
      <c r="C210" s="27"/>
      <c r="D210" s="27"/>
      <c r="E210" s="40" t="e">
        <f t="shared" si="6"/>
        <v>#DIV/0!</v>
      </c>
    </row>
    <row r="211" spans="1:5" ht="12.75" customHeight="1">
      <c r="A211" s="45" t="s">
        <v>232</v>
      </c>
      <c r="B211" s="60"/>
      <c r="C211" s="27">
        <v>254602.6</v>
      </c>
      <c r="D211" s="27">
        <v>254602.6</v>
      </c>
      <c r="E211" s="40">
        <f t="shared" si="6"/>
        <v>100</v>
      </c>
    </row>
    <row r="212" spans="1:5" ht="12.75" customHeight="1" thickBot="1">
      <c r="A212" s="65" t="s">
        <v>233</v>
      </c>
      <c r="B212" s="128"/>
      <c r="C212" s="117">
        <v>347</v>
      </c>
      <c r="D212" s="117">
        <v>0</v>
      </c>
      <c r="E212" s="70">
        <f t="shared" si="6"/>
        <v>0</v>
      </c>
    </row>
    <row r="213" spans="1:5" ht="12.75" customHeight="1">
      <c r="A213" s="45" t="s">
        <v>8</v>
      </c>
      <c r="B213" s="60">
        <v>361650</v>
      </c>
      <c r="C213" s="27">
        <v>457363.9</v>
      </c>
      <c r="D213" s="27">
        <v>456659.9</v>
      </c>
      <c r="E213" s="40">
        <f t="shared" si="6"/>
        <v>99.84607442782432</v>
      </c>
    </row>
    <row r="214" spans="1:5" ht="12.75" customHeight="1">
      <c r="A214" s="45" t="s">
        <v>197</v>
      </c>
      <c r="B214" s="60"/>
      <c r="C214" s="27">
        <v>53.9</v>
      </c>
      <c r="D214" s="27">
        <v>53.8</v>
      </c>
      <c r="E214" s="40">
        <f t="shared" si="6"/>
        <v>99.81447124304268</v>
      </c>
    </row>
    <row r="215" spans="1:5" ht="12.75" customHeight="1">
      <c r="A215" s="51" t="s">
        <v>33</v>
      </c>
      <c r="B215" s="12">
        <f>SUM(B217:B226)</f>
        <v>15104.3</v>
      </c>
      <c r="C215" s="104">
        <f>SUM(C217:C226)</f>
        <v>469304.6</v>
      </c>
      <c r="D215" s="104">
        <f>SUM(D217:D226)</f>
        <v>408046.7</v>
      </c>
      <c r="E215" s="40">
        <f t="shared" si="6"/>
        <v>86.94709150517596</v>
      </c>
    </row>
    <row r="216" spans="1:5" ht="12.75" customHeight="1">
      <c r="A216" s="39" t="s">
        <v>1</v>
      </c>
      <c r="B216" s="9"/>
      <c r="C216" s="27"/>
      <c r="D216" s="27"/>
      <c r="E216" s="40"/>
    </row>
    <row r="217" spans="1:5" ht="12.75" customHeight="1">
      <c r="A217" s="84" t="s">
        <v>36</v>
      </c>
      <c r="B217" s="60">
        <v>15000</v>
      </c>
      <c r="C217" s="27">
        <v>14300</v>
      </c>
      <c r="D217" s="27">
        <v>13945.1</v>
      </c>
      <c r="E217" s="40">
        <f t="shared" si="6"/>
        <v>97.51818181818183</v>
      </c>
    </row>
    <row r="218" spans="1:5" ht="12.75" customHeight="1">
      <c r="A218" s="45" t="s">
        <v>160</v>
      </c>
      <c r="B218" s="60">
        <v>104.3</v>
      </c>
      <c r="C218" s="27">
        <v>59182.9</v>
      </c>
      <c r="D218" s="27">
        <v>41416.6</v>
      </c>
      <c r="E218" s="40">
        <f t="shared" si="6"/>
        <v>69.98068698897823</v>
      </c>
    </row>
    <row r="219" spans="1:5" ht="12.75" customHeight="1">
      <c r="A219" s="45" t="s">
        <v>234</v>
      </c>
      <c r="B219" s="60"/>
      <c r="C219" s="27">
        <v>400</v>
      </c>
      <c r="D219" s="27">
        <v>400</v>
      </c>
      <c r="E219" s="40">
        <f t="shared" si="6"/>
        <v>100</v>
      </c>
    </row>
    <row r="220" spans="1:5" ht="12.75" customHeight="1">
      <c r="A220" s="45" t="s">
        <v>200</v>
      </c>
      <c r="B220" s="60"/>
      <c r="C220" s="27">
        <v>31749.2</v>
      </c>
      <c r="D220" s="27">
        <v>31749.2</v>
      </c>
      <c r="E220" s="40">
        <f t="shared" si="6"/>
        <v>100</v>
      </c>
    </row>
    <row r="221" spans="1:5" ht="12.75" customHeight="1">
      <c r="A221" s="45" t="s">
        <v>230</v>
      </c>
      <c r="B221" s="60"/>
      <c r="C221" s="27">
        <v>289971.4</v>
      </c>
      <c r="D221" s="27">
        <v>246834.9</v>
      </c>
      <c r="E221" s="40">
        <f t="shared" si="6"/>
        <v>85.12387773414895</v>
      </c>
    </row>
    <row r="222" spans="1:5" ht="12.75" customHeight="1" hidden="1">
      <c r="A222" s="45" t="s">
        <v>207</v>
      </c>
      <c r="B222" s="60"/>
      <c r="C222" s="27"/>
      <c r="D222" s="27"/>
      <c r="E222" s="40" t="e">
        <f t="shared" si="6"/>
        <v>#DIV/0!</v>
      </c>
    </row>
    <row r="223" spans="1:5" ht="12.75" customHeight="1">
      <c r="A223" s="45" t="s">
        <v>233</v>
      </c>
      <c r="B223" s="60"/>
      <c r="C223" s="27">
        <v>1209.3</v>
      </c>
      <c r="D223" s="27">
        <v>1209.2</v>
      </c>
      <c r="E223" s="40">
        <f t="shared" si="6"/>
        <v>99.99173075332838</v>
      </c>
    </row>
    <row r="224" spans="1:5" ht="12.75" customHeight="1">
      <c r="A224" s="85" t="s">
        <v>167</v>
      </c>
      <c r="B224" s="83"/>
      <c r="C224" s="103">
        <v>72491.8</v>
      </c>
      <c r="D224" s="103">
        <v>72491.7</v>
      </c>
      <c r="E224" s="102">
        <f t="shared" si="6"/>
        <v>99.99986205336326</v>
      </c>
    </row>
    <row r="225" spans="1:5" ht="12.75" customHeight="1" hidden="1">
      <c r="A225" s="45" t="s">
        <v>176</v>
      </c>
      <c r="B225" s="60"/>
      <c r="C225" s="27"/>
      <c r="D225" s="27"/>
      <c r="E225" s="40" t="e">
        <f t="shared" si="6"/>
        <v>#DIV/0!</v>
      </c>
    </row>
    <row r="226" spans="1:5" ht="12.75" customHeight="1" hidden="1">
      <c r="A226" s="85" t="s">
        <v>77</v>
      </c>
      <c r="B226" s="83"/>
      <c r="C226" s="27"/>
      <c r="D226" s="27"/>
      <c r="E226" s="40" t="e">
        <f t="shared" si="6"/>
        <v>#DIV/0!</v>
      </c>
    </row>
    <row r="227" spans="1:5" ht="15" customHeight="1">
      <c r="A227" s="81" t="s">
        <v>66</v>
      </c>
      <c r="B227" s="82">
        <f>B228+B234</f>
        <v>4417.3</v>
      </c>
      <c r="C227" s="105">
        <f>C228+C234</f>
        <v>13398.6</v>
      </c>
      <c r="D227" s="105">
        <f>D228+D234</f>
        <v>11862.8</v>
      </c>
      <c r="E227" s="79">
        <f t="shared" si="6"/>
        <v>88.53760840684846</v>
      </c>
    </row>
    <row r="228" spans="1:5" ht="12.75" customHeight="1">
      <c r="A228" s="50" t="s">
        <v>32</v>
      </c>
      <c r="B228" s="11">
        <f>SUM(B230:B233)</f>
        <v>4417.3</v>
      </c>
      <c r="C228" s="106">
        <f>SUM(C230:C233)</f>
        <v>13398.6</v>
      </c>
      <c r="D228" s="106">
        <f>SUM(D230:D233)</f>
        <v>11862.8</v>
      </c>
      <c r="E228" s="40">
        <f t="shared" si="6"/>
        <v>88.53760840684846</v>
      </c>
    </row>
    <row r="229" spans="1:5" ht="12.75" customHeight="1">
      <c r="A229" s="44" t="s">
        <v>1</v>
      </c>
      <c r="B229" s="60"/>
      <c r="C229" s="27"/>
      <c r="D229" s="27"/>
      <c r="E229" s="40"/>
    </row>
    <row r="230" spans="1:5" ht="12.75" customHeight="1">
      <c r="A230" s="84" t="s">
        <v>8</v>
      </c>
      <c r="B230" s="60">
        <v>4417.3</v>
      </c>
      <c r="C230" s="27">
        <v>5301.6</v>
      </c>
      <c r="D230" s="27">
        <v>5299.5</v>
      </c>
      <c r="E230" s="40">
        <f t="shared" si="6"/>
        <v>99.96038931643277</v>
      </c>
    </row>
    <row r="231" spans="1:5" ht="12.75" customHeight="1">
      <c r="A231" s="45" t="s">
        <v>91</v>
      </c>
      <c r="B231" s="60"/>
      <c r="C231" s="27">
        <v>506</v>
      </c>
      <c r="D231" s="27">
        <v>506</v>
      </c>
      <c r="E231" s="40">
        <f t="shared" si="6"/>
        <v>100</v>
      </c>
    </row>
    <row r="232" spans="1:5" ht="12.75" customHeight="1">
      <c r="A232" s="52" t="s">
        <v>160</v>
      </c>
      <c r="B232" s="83"/>
      <c r="C232" s="103">
        <v>7591</v>
      </c>
      <c r="D232" s="103">
        <v>6057.3</v>
      </c>
      <c r="E232" s="102">
        <f t="shared" si="6"/>
        <v>79.79581082861283</v>
      </c>
    </row>
    <row r="233" spans="1:5" ht="12.75" customHeight="1" hidden="1">
      <c r="A233" s="55" t="s">
        <v>39</v>
      </c>
      <c r="B233" s="60"/>
      <c r="C233" s="27"/>
      <c r="D233" s="27"/>
      <c r="E233" s="40" t="e">
        <f t="shared" si="6"/>
        <v>#DIV/0!</v>
      </c>
    </row>
    <row r="234" spans="1:5" ht="12.75" customHeight="1" hidden="1">
      <c r="A234" s="51" t="s">
        <v>33</v>
      </c>
      <c r="B234" s="12">
        <f>B236</f>
        <v>0</v>
      </c>
      <c r="C234" s="104">
        <f>C236</f>
        <v>0</v>
      </c>
      <c r="D234" s="104">
        <f>D236</f>
        <v>0</v>
      </c>
      <c r="E234" s="40" t="e">
        <f t="shared" si="6"/>
        <v>#DIV/0!</v>
      </c>
    </row>
    <row r="235" spans="1:5" ht="12.75" customHeight="1" hidden="1">
      <c r="A235" s="39" t="s">
        <v>1</v>
      </c>
      <c r="B235" s="60"/>
      <c r="C235" s="108"/>
      <c r="D235" s="108"/>
      <c r="E235" s="40" t="e">
        <f t="shared" si="6"/>
        <v>#DIV/0!</v>
      </c>
    </row>
    <row r="236" spans="1:5" ht="12.75" customHeight="1" hidden="1">
      <c r="A236" s="53" t="s">
        <v>97</v>
      </c>
      <c r="B236" s="83"/>
      <c r="C236" s="109"/>
      <c r="D236" s="109"/>
      <c r="E236" s="40" t="e">
        <f t="shared" si="6"/>
        <v>#DIV/0!</v>
      </c>
    </row>
    <row r="237" spans="1:5" ht="15" customHeight="1">
      <c r="A237" s="86" t="s">
        <v>50</v>
      </c>
      <c r="B237" s="87">
        <f>B238+B243</f>
        <v>33571.5</v>
      </c>
      <c r="C237" s="107">
        <f>C238+C243</f>
        <v>48461.4</v>
      </c>
      <c r="D237" s="107">
        <f>D238+D243</f>
        <v>41097.9</v>
      </c>
      <c r="E237" s="79">
        <f t="shared" si="6"/>
        <v>84.80543277742699</v>
      </c>
    </row>
    <row r="238" spans="1:5" ht="12.75" customHeight="1">
      <c r="A238" s="50" t="s">
        <v>32</v>
      </c>
      <c r="B238" s="11">
        <f>SUM(B240:B242)</f>
        <v>27100</v>
      </c>
      <c r="C238" s="106">
        <f>SUM(C240:C242)</f>
        <v>30089</v>
      </c>
      <c r="D238" s="106">
        <f>SUM(D240:D242)</f>
        <v>25812.6</v>
      </c>
      <c r="E238" s="40">
        <f t="shared" si="6"/>
        <v>85.7874970919605</v>
      </c>
    </row>
    <row r="239" spans="1:5" ht="12.75" customHeight="1">
      <c r="A239" s="44" t="s">
        <v>1</v>
      </c>
      <c r="B239" s="60"/>
      <c r="C239" s="27"/>
      <c r="D239" s="27"/>
      <c r="E239" s="40"/>
    </row>
    <row r="240" spans="1:5" ht="12.75" customHeight="1">
      <c r="A240" s="45" t="s">
        <v>8</v>
      </c>
      <c r="B240" s="60">
        <v>5100</v>
      </c>
      <c r="C240" s="27">
        <v>8050</v>
      </c>
      <c r="D240" s="27">
        <v>6951.3</v>
      </c>
      <c r="E240" s="40">
        <f t="shared" si="6"/>
        <v>86.35155279503107</v>
      </c>
    </row>
    <row r="241" spans="1:5" ht="12.75" customHeight="1">
      <c r="A241" s="45" t="s">
        <v>160</v>
      </c>
      <c r="B241" s="60"/>
      <c r="C241" s="27">
        <v>39</v>
      </c>
      <c r="D241" s="27">
        <v>39</v>
      </c>
      <c r="E241" s="40">
        <f t="shared" si="6"/>
        <v>100</v>
      </c>
    </row>
    <row r="242" spans="1:5" ht="12.75" customHeight="1">
      <c r="A242" s="45" t="s">
        <v>25</v>
      </c>
      <c r="B242" s="60">
        <v>22000</v>
      </c>
      <c r="C242" s="27">
        <v>22000</v>
      </c>
      <c r="D242" s="27">
        <v>18822.3</v>
      </c>
      <c r="E242" s="40">
        <f t="shared" si="6"/>
        <v>85.55590909090908</v>
      </c>
    </row>
    <row r="243" spans="1:5" ht="12.75" customHeight="1">
      <c r="A243" s="51" t="s">
        <v>33</v>
      </c>
      <c r="B243" s="12">
        <f>B247+B245+B246</f>
        <v>6471.5</v>
      </c>
      <c r="C243" s="104">
        <f>C247+C245+C246</f>
        <v>18372.4</v>
      </c>
      <c r="D243" s="104">
        <f>D247+D245+D246</f>
        <v>15285.300000000001</v>
      </c>
      <c r="E243" s="40">
        <f t="shared" si="6"/>
        <v>83.1970782260347</v>
      </c>
    </row>
    <row r="244" spans="1:5" ht="12.75" customHeight="1">
      <c r="A244" s="39" t="s">
        <v>1</v>
      </c>
      <c r="B244" s="9"/>
      <c r="C244" s="27"/>
      <c r="D244" s="27"/>
      <c r="E244" s="40"/>
    </row>
    <row r="245" spans="1:5" ht="12.75" customHeight="1">
      <c r="A245" s="45" t="s">
        <v>160</v>
      </c>
      <c r="B245" s="60">
        <v>1471.5</v>
      </c>
      <c r="C245" s="27">
        <v>2432.5</v>
      </c>
      <c r="D245" s="27">
        <v>2273.6</v>
      </c>
      <c r="E245" s="40">
        <f t="shared" si="6"/>
        <v>93.46762589928058</v>
      </c>
    </row>
    <row r="246" spans="1:5" ht="12.75" customHeight="1">
      <c r="A246" s="45" t="s">
        <v>235</v>
      </c>
      <c r="B246" s="60"/>
      <c r="C246" s="27">
        <v>146.9</v>
      </c>
      <c r="D246" s="27">
        <v>0</v>
      </c>
      <c r="E246" s="40">
        <f t="shared" si="6"/>
        <v>0</v>
      </c>
    </row>
    <row r="247" spans="1:5" ht="12.75" customHeight="1">
      <c r="A247" s="54" t="s">
        <v>36</v>
      </c>
      <c r="B247" s="83">
        <v>5000</v>
      </c>
      <c r="C247" s="103">
        <v>15793</v>
      </c>
      <c r="D247" s="103">
        <v>13011.7</v>
      </c>
      <c r="E247" s="102">
        <f t="shared" si="6"/>
        <v>82.38903311593745</v>
      </c>
    </row>
    <row r="248" spans="1:6" ht="15" customHeight="1">
      <c r="A248" s="81" t="s">
        <v>49</v>
      </c>
      <c r="B248" s="82">
        <f>B249+B289</f>
        <v>287846.6</v>
      </c>
      <c r="C248" s="105">
        <f>C249+C289</f>
        <v>712564.5</v>
      </c>
      <c r="D248" s="105">
        <f>D249+D289</f>
        <v>243607.40000000002</v>
      </c>
      <c r="E248" s="79">
        <f t="shared" si="6"/>
        <v>34.187417419756386</v>
      </c>
      <c r="F248" s="71"/>
    </row>
    <row r="249" spans="1:6" ht="12.75" customHeight="1">
      <c r="A249" s="50" t="s">
        <v>32</v>
      </c>
      <c r="B249" s="11">
        <f>SUM(B251:B279)+B281</f>
        <v>101253.8</v>
      </c>
      <c r="C249" s="106">
        <f>SUM(C251:C279)+C281</f>
        <v>432177.9</v>
      </c>
      <c r="D249" s="106">
        <f>SUM(D251:D279)+D281</f>
        <v>225788.80000000002</v>
      </c>
      <c r="E249" s="40">
        <f t="shared" si="6"/>
        <v>52.24441138707</v>
      </c>
      <c r="F249" s="71"/>
    </row>
    <row r="250" spans="1:5" ht="12.75" customHeight="1">
      <c r="A250" s="39" t="s">
        <v>1</v>
      </c>
      <c r="B250" s="9"/>
      <c r="C250" s="27"/>
      <c r="D250" s="27"/>
      <c r="E250" s="40"/>
    </row>
    <row r="251" spans="1:5" ht="12.75" customHeight="1">
      <c r="A251" s="45" t="s">
        <v>8</v>
      </c>
      <c r="B251" s="60">
        <v>3729.3</v>
      </c>
      <c r="C251" s="27">
        <v>3635.7</v>
      </c>
      <c r="D251" s="27">
        <v>841.2</v>
      </c>
      <c r="E251" s="40">
        <f t="shared" si="6"/>
        <v>23.13722254311412</v>
      </c>
    </row>
    <row r="252" spans="1:5" ht="12.75" customHeight="1">
      <c r="A252" s="45" t="s">
        <v>236</v>
      </c>
      <c r="B252" s="60">
        <v>5693.8</v>
      </c>
      <c r="C252" s="27">
        <v>5693.8</v>
      </c>
      <c r="D252" s="27">
        <v>5693.8</v>
      </c>
      <c r="E252" s="40">
        <f t="shared" si="6"/>
        <v>100</v>
      </c>
    </row>
    <row r="253" spans="1:5" ht="12.75" customHeight="1">
      <c r="A253" s="55" t="s">
        <v>96</v>
      </c>
      <c r="B253" s="60">
        <v>1300</v>
      </c>
      <c r="C253" s="27">
        <v>1300</v>
      </c>
      <c r="D253" s="27">
        <v>1200</v>
      </c>
      <c r="E253" s="40">
        <f t="shared" si="6"/>
        <v>92.3076923076923</v>
      </c>
    </row>
    <row r="254" spans="1:5" ht="12.75" customHeight="1" hidden="1">
      <c r="A254" s="55" t="s">
        <v>237</v>
      </c>
      <c r="B254" s="60"/>
      <c r="C254" s="27"/>
      <c r="D254" s="27"/>
      <c r="E254" s="40" t="e">
        <f t="shared" si="6"/>
        <v>#DIV/0!</v>
      </c>
    </row>
    <row r="255" spans="1:5" ht="12.75" customHeight="1">
      <c r="A255" s="55" t="s">
        <v>193</v>
      </c>
      <c r="B255" s="60"/>
      <c r="C255" s="27">
        <f>57112.1+13120.1</f>
        <v>70232.2</v>
      </c>
      <c r="D255" s="27">
        <v>30548.5</v>
      </c>
      <c r="E255" s="40">
        <f aca="true" t="shared" si="7" ref="E255:E308">D255/C255*100</f>
        <v>43.49643041226104</v>
      </c>
    </row>
    <row r="256" spans="1:5" ht="12.75" customHeight="1" hidden="1">
      <c r="A256" s="39" t="s">
        <v>238</v>
      </c>
      <c r="B256" s="60"/>
      <c r="C256" s="27"/>
      <c r="D256" s="27"/>
      <c r="E256" s="40" t="e">
        <f t="shared" si="7"/>
        <v>#DIV/0!</v>
      </c>
    </row>
    <row r="257" spans="1:5" ht="12.75" customHeight="1">
      <c r="A257" s="55" t="s">
        <v>194</v>
      </c>
      <c r="B257" s="60"/>
      <c r="C257" s="27">
        <f>375.8+14.8</f>
        <v>390.6</v>
      </c>
      <c r="D257" s="27">
        <v>339.1</v>
      </c>
      <c r="E257" s="40">
        <f t="shared" si="7"/>
        <v>86.81515616999488</v>
      </c>
    </row>
    <row r="258" spans="1:5" ht="12.75" customHeight="1" hidden="1">
      <c r="A258" s="39" t="s">
        <v>239</v>
      </c>
      <c r="B258" s="60"/>
      <c r="C258" s="27"/>
      <c r="D258" s="27"/>
      <c r="E258" s="40" t="e">
        <f t="shared" si="7"/>
        <v>#DIV/0!</v>
      </c>
    </row>
    <row r="259" spans="1:5" ht="12.75" customHeight="1">
      <c r="A259" s="55" t="s">
        <v>240</v>
      </c>
      <c r="B259" s="60"/>
      <c r="C259" s="27">
        <f>4444.8+978.2</f>
        <v>5423</v>
      </c>
      <c r="D259" s="27">
        <v>4821.7</v>
      </c>
      <c r="E259" s="40">
        <f t="shared" si="7"/>
        <v>88.91204130555043</v>
      </c>
    </row>
    <row r="260" spans="1:5" ht="12.75" customHeight="1" hidden="1">
      <c r="A260" s="39" t="s">
        <v>241</v>
      </c>
      <c r="B260" s="60"/>
      <c r="C260" s="27"/>
      <c r="D260" s="27"/>
      <c r="E260" s="40" t="e">
        <f t="shared" si="7"/>
        <v>#DIV/0!</v>
      </c>
    </row>
    <row r="261" spans="1:5" ht="12.75" customHeight="1">
      <c r="A261" s="55" t="s">
        <v>242</v>
      </c>
      <c r="B261" s="60"/>
      <c r="C261" s="27">
        <f>941.2+27.5</f>
        <v>968.7</v>
      </c>
      <c r="D261" s="27">
        <v>893</v>
      </c>
      <c r="E261" s="40">
        <f t="shared" si="7"/>
        <v>92.18540311758025</v>
      </c>
    </row>
    <row r="262" spans="1:5" ht="12.75" customHeight="1" hidden="1">
      <c r="A262" s="55" t="s">
        <v>243</v>
      </c>
      <c r="B262" s="60"/>
      <c r="C262" s="27"/>
      <c r="D262" s="27"/>
      <c r="E262" s="40" t="e">
        <f t="shared" si="7"/>
        <v>#DIV/0!</v>
      </c>
    </row>
    <row r="263" spans="1:5" ht="12.75" customHeight="1">
      <c r="A263" s="55" t="s">
        <v>208</v>
      </c>
      <c r="B263" s="60"/>
      <c r="C263" s="27">
        <f>85.2+223.5</f>
        <v>308.7</v>
      </c>
      <c r="D263" s="27">
        <v>215.1</v>
      </c>
      <c r="E263" s="40">
        <f t="shared" si="7"/>
        <v>69.67930029154519</v>
      </c>
    </row>
    <row r="264" spans="1:5" ht="12.75" customHeight="1" hidden="1">
      <c r="A264" s="55" t="s">
        <v>244</v>
      </c>
      <c r="B264" s="60"/>
      <c r="C264" s="27"/>
      <c r="D264" s="27"/>
      <c r="E264" s="40" t="e">
        <f t="shared" si="7"/>
        <v>#DIV/0!</v>
      </c>
    </row>
    <row r="265" spans="1:5" ht="12.75" customHeight="1">
      <c r="A265" s="55" t="s">
        <v>245</v>
      </c>
      <c r="B265" s="60"/>
      <c r="C265" s="27">
        <f>12.3+257.8</f>
        <v>270.1</v>
      </c>
      <c r="D265" s="27">
        <v>83.7</v>
      </c>
      <c r="E265" s="40">
        <f t="shared" si="7"/>
        <v>30.988522769344684</v>
      </c>
    </row>
    <row r="266" spans="1:5" ht="12.75" customHeight="1" hidden="1">
      <c r="A266" s="45" t="s">
        <v>246</v>
      </c>
      <c r="B266" s="60"/>
      <c r="C266" s="27"/>
      <c r="D266" s="27"/>
      <c r="E266" s="40" t="e">
        <f t="shared" si="7"/>
        <v>#DIV/0!</v>
      </c>
    </row>
    <row r="267" spans="1:6" ht="12.75" customHeight="1">
      <c r="A267" s="45" t="s">
        <v>247</v>
      </c>
      <c r="B267" s="60"/>
      <c r="C267" s="27">
        <f>89478.9+18205.7</f>
        <v>107684.59999999999</v>
      </c>
      <c r="D267" s="121">
        <v>68806.8</v>
      </c>
      <c r="E267" s="40">
        <f t="shared" si="7"/>
        <v>63.89660174249615</v>
      </c>
      <c r="F267" s="71"/>
    </row>
    <row r="268" spans="1:5" ht="12.75" customHeight="1">
      <c r="A268" s="45" t="s">
        <v>248</v>
      </c>
      <c r="B268" s="60"/>
      <c r="C268" s="27">
        <v>30716.3</v>
      </c>
      <c r="D268" s="27">
        <v>0</v>
      </c>
      <c r="E268" s="40">
        <f t="shared" si="7"/>
        <v>0</v>
      </c>
    </row>
    <row r="269" spans="1:5" ht="12.75" customHeight="1" hidden="1">
      <c r="A269" s="55" t="s">
        <v>249</v>
      </c>
      <c r="B269" s="60"/>
      <c r="C269" s="27"/>
      <c r="D269" s="27"/>
      <c r="E269" s="40" t="e">
        <f t="shared" si="7"/>
        <v>#DIV/0!</v>
      </c>
    </row>
    <row r="270" spans="1:5" ht="12.75" customHeight="1">
      <c r="A270" s="55" t="s">
        <v>250</v>
      </c>
      <c r="B270" s="60"/>
      <c r="C270" s="27">
        <f>32298.1+8352.2</f>
        <v>40650.3</v>
      </c>
      <c r="D270" s="27">
        <v>29068</v>
      </c>
      <c r="E270" s="40">
        <f t="shared" si="7"/>
        <v>71.50746734956445</v>
      </c>
    </row>
    <row r="271" spans="1:5" ht="12.75" customHeight="1">
      <c r="A271" s="55" t="s">
        <v>251</v>
      </c>
      <c r="B271" s="60"/>
      <c r="C271" s="27">
        <v>13118.2</v>
      </c>
      <c r="D271" s="27">
        <v>0</v>
      </c>
      <c r="E271" s="40">
        <f t="shared" si="7"/>
        <v>0</v>
      </c>
    </row>
    <row r="272" spans="1:5" ht="12.75" customHeight="1" hidden="1">
      <c r="A272" s="55" t="s">
        <v>252</v>
      </c>
      <c r="B272" s="60"/>
      <c r="C272" s="27"/>
      <c r="D272" s="27"/>
      <c r="E272" s="40" t="e">
        <f t="shared" si="7"/>
        <v>#DIV/0!</v>
      </c>
    </row>
    <row r="273" spans="1:5" ht="12.75" customHeight="1">
      <c r="A273" s="55" t="s">
        <v>253</v>
      </c>
      <c r="B273" s="60"/>
      <c r="C273" s="27">
        <f>37917.7+16014.5</f>
        <v>53932.2</v>
      </c>
      <c r="D273" s="27">
        <v>24200.2</v>
      </c>
      <c r="E273" s="40">
        <f t="shared" si="7"/>
        <v>44.87152387627429</v>
      </c>
    </row>
    <row r="274" spans="1:5" ht="12.75" customHeight="1">
      <c r="A274" s="55" t="s">
        <v>254</v>
      </c>
      <c r="B274" s="60"/>
      <c r="C274" s="27">
        <v>16322.7</v>
      </c>
      <c r="D274" s="27">
        <v>0</v>
      </c>
      <c r="E274" s="40">
        <f t="shared" si="7"/>
        <v>0</v>
      </c>
    </row>
    <row r="275" spans="1:5" ht="12.75" customHeight="1" hidden="1">
      <c r="A275" s="45" t="s">
        <v>177</v>
      </c>
      <c r="B275" s="60"/>
      <c r="C275" s="27"/>
      <c r="D275" s="27"/>
      <c r="E275" s="40" t="e">
        <f t="shared" si="7"/>
        <v>#DIV/0!</v>
      </c>
    </row>
    <row r="276" spans="1:5" ht="12.75" customHeight="1" hidden="1">
      <c r="A276" s="45" t="s">
        <v>178</v>
      </c>
      <c r="B276" s="60"/>
      <c r="C276" s="27"/>
      <c r="D276" s="27"/>
      <c r="E276" s="40" t="e">
        <f t="shared" si="7"/>
        <v>#DIV/0!</v>
      </c>
    </row>
    <row r="277" spans="1:5" ht="12.75" customHeight="1">
      <c r="A277" s="45" t="s">
        <v>255</v>
      </c>
      <c r="B277" s="60"/>
      <c r="C277" s="27">
        <v>196.2</v>
      </c>
      <c r="D277" s="27">
        <v>0</v>
      </c>
      <c r="E277" s="40">
        <f t="shared" si="7"/>
        <v>0</v>
      </c>
    </row>
    <row r="278" spans="1:5" ht="12.75" customHeight="1">
      <c r="A278" s="45" t="s">
        <v>52</v>
      </c>
      <c r="B278" s="60">
        <v>18000</v>
      </c>
      <c r="C278" s="27">
        <v>0</v>
      </c>
      <c r="D278" s="27">
        <v>0</v>
      </c>
      <c r="E278" s="46" t="s">
        <v>139</v>
      </c>
    </row>
    <row r="279" spans="1:5" ht="12.75" customHeight="1">
      <c r="A279" s="45" t="s">
        <v>160</v>
      </c>
      <c r="B279" s="88">
        <v>22530.7</v>
      </c>
      <c r="C279" s="27">
        <v>40536.6</v>
      </c>
      <c r="D279" s="27">
        <v>18665.6</v>
      </c>
      <c r="E279" s="40">
        <f t="shared" si="7"/>
        <v>46.0462890326273</v>
      </c>
    </row>
    <row r="280" spans="1:5" ht="12.75" customHeight="1">
      <c r="A280" s="45" t="s">
        <v>256</v>
      </c>
      <c r="B280" s="60">
        <v>14000</v>
      </c>
      <c r="C280" s="27">
        <v>33630.5</v>
      </c>
      <c r="D280" s="121">
        <v>15262.2</v>
      </c>
      <c r="E280" s="40">
        <f t="shared" si="7"/>
        <v>45.3820192979587</v>
      </c>
    </row>
    <row r="281" spans="1:5" ht="12.75" customHeight="1">
      <c r="A281" s="45" t="s">
        <v>39</v>
      </c>
      <c r="B281" s="60">
        <f>SUM(B282:B288)</f>
        <v>50000</v>
      </c>
      <c r="C281" s="60">
        <f>SUM(C282:C288)</f>
        <v>40798</v>
      </c>
      <c r="D281" s="60">
        <f>SUM(D282:D288)</f>
        <v>40412.1</v>
      </c>
      <c r="E281" s="40">
        <f t="shared" si="7"/>
        <v>99.0541203000147</v>
      </c>
    </row>
    <row r="282" spans="1:5" ht="12.75" customHeight="1">
      <c r="A282" s="45" t="s">
        <v>257</v>
      </c>
      <c r="B282" s="60">
        <v>5000</v>
      </c>
      <c r="C282" s="27">
        <v>4940</v>
      </c>
      <c r="D282" s="27">
        <v>4913.4</v>
      </c>
      <c r="E282" s="40">
        <f t="shared" si="7"/>
        <v>99.46153846153845</v>
      </c>
    </row>
    <row r="283" spans="1:5" ht="12.75" customHeight="1">
      <c r="A283" s="45" t="s">
        <v>81</v>
      </c>
      <c r="B283" s="60">
        <v>5000</v>
      </c>
      <c r="C283" s="27">
        <v>8500</v>
      </c>
      <c r="D283" s="27">
        <v>8428.1</v>
      </c>
      <c r="E283" s="40">
        <f t="shared" si="7"/>
        <v>99.15411764705883</v>
      </c>
    </row>
    <row r="284" spans="1:5" ht="12.75" customHeight="1">
      <c r="A284" s="45" t="s">
        <v>82</v>
      </c>
      <c r="B284" s="60">
        <v>1000</v>
      </c>
      <c r="C284" s="27">
        <v>2625</v>
      </c>
      <c r="D284" s="27">
        <v>2625</v>
      </c>
      <c r="E284" s="40">
        <f t="shared" si="7"/>
        <v>100</v>
      </c>
    </row>
    <row r="285" spans="1:5" ht="12.75" customHeight="1">
      <c r="A285" s="45" t="s">
        <v>83</v>
      </c>
      <c r="B285" s="60">
        <v>2000</v>
      </c>
      <c r="C285" s="27">
        <v>2500</v>
      </c>
      <c r="D285" s="27">
        <v>2496.8</v>
      </c>
      <c r="E285" s="40">
        <f t="shared" si="7"/>
        <v>99.872</v>
      </c>
    </row>
    <row r="286" spans="1:5" ht="12.75" customHeight="1">
      <c r="A286" s="45" t="s">
        <v>84</v>
      </c>
      <c r="B286" s="60">
        <v>5000</v>
      </c>
      <c r="C286" s="27">
        <v>14800</v>
      </c>
      <c r="D286" s="27">
        <v>14754.6</v>
      </c>
      <c r="E286" s="40">
        <f t="shared" si="7"/>
        <v>99.69324324324324</v>
      </c>
    </row>
    <row r="287" spans="1:5" ht="12.75" customHeight="1">
      <c r="A287" s="45" t="s">
        <v>85</v>
      </c>
      <c r="B287" s="60">
        <v>26500</v>
      </c>
      <c r="C287" s="27">
        <v>0</v>
      </c>
      <c r="D287" s="27"/>
      <c r="E287" s="46" t="s">
        <v>139</v>
      </c>
    </row>
    <row r="288" spans="1:5" ht="12.75" customHeight="1" thickBot="1">
      <c r="A288" s="65" t="s">
        <v>258</v>
      </c>
      <c r="B288" s="128">
        <v>5500</v>
      </c>
      <c r="C288" s="117">
        <v>7433</v>
      </c>
      <c r="D288" s="117">
        <v>7194.2</v>
      </c>
      <c r="E288" s="70">
        <f t="shared" si="7"/>
        <v>96.78729987891833</v>
      </c>
    </row>
    <row r="289" spans="1:5" ht="12.75" customHeight="1">
      <c r="A289" s="51" t="s">
        <v>33</v>
      </c>
      <c r="B289" s="12">
        <f>SUM(B291:B306)</f>
        <v>186592.8</v>
      </c>
      <c r="C289" s="104">
        <f>SUM(C291:C306)</f>
        <v>280386.60000000003</v>
      </c>
      <c r="D289" s="104">
        <f>SUM(D291:D306)</f>
        <v>17818.6</v>
      </c>
      <c r="E289" s="40">
        <f t="shared" si="7"/>
        <v>6.35501125945391</v>
      </c>
    </row>
    <row r="290" spans="1:5" ht="12.75" customHeight="1">
      <c r="A290" s="55" t="s">
        <v>1</v>
      </c>
      <c r="B290" s="60"/>
      <c r="C290" s="27"/>
      <c r="D290" s="27"/>
      <c r="E290" s="40"/>
    </row>
    <row r="291" spans="1:5" ht="12.75" customHeight="1" hidden="1">
      <c r="A291" s="45" t="s">
        <v>259</v>
      </c>
      <c r="B291" s="60"/>
      <c r="C291" s="27"/>
      <c r="D291" s="27"/>
      <c r="E291" s="40" t="e">
        <f t="shared" si="7"/>
        <v>#DIV/0!</v>
      </c>
    </row>
    <row r="292" spans="1:5" ht="12.75" customHeight="1" hidden="1">
      <c r="A292" s="45" t="s">
        <v>209</v>
      </c>
      <c r="B292" s="60"/>
      <c r="C292" s="27"/>
      <c r="D292" s="27"/>
      <c r="E292" s="40" t="e">
        <f t="shared" si="7"/>
        <v>#DIV/0!</v>
      </c>
    </row>
    <row r="293" spans="1:5" ht="12.75" customHeight="1">
      <c r="A293" s="55" t="s">
        <v>312</v>
      </c>
      <c r="B293" s="60"/>
      <c r="C293" s="27">
        <v>2501.7</v>
      </c>
      <c r="D293" s="27">
        <v>404.6</v>
      </c>
      <c r="E293" s="40">
        <f t="shared" si="7"/>
        <v>16.173002358396293</v>
      </c>
    </row>
    <row r="294" spans="1:5" ht="12.75" customHeight="1">
      <c r="A294" s="55" t="s">
        <v>313</v>
      </c>
      <c r="B294" s="60"/>
      <c r="C294" s="27">
        <v>2136.9</v>
      </c>
      <c r="D294" s="27">
        <v>325.5</v>
      </c>
      <c r="E294" s="40">
        <f t="shared" si="7"/>
        <v>15.23234592166222</v>
      </c>
    </row>
    <row r="295" spans="1:5" ht="12.75" customHeight="1">
      <c r="A295" s="45" t="s">
        <v>248</v>
      </c>
      <c r="B295" s="60"/>
      <c r="C295" s="27">
        <v>5853.7</v>
      </c>
      <c r="D295" s="27">
        <v>0</v>
      </c>
      <c r="E295" s="40">
        <f t="shared" si="7"/>
        <v>0</v>
      </c>
    </row>
    <row r="296" spans="1:5" ht="12.75" customHeight="1">
      <c r="A296" s="55" t="s">
        <v>314</v>
      </c>
      <c r="B296" s="60"/>
      <c r="C296" s="27">
        <v>1867.3</v>
      </c>
      <c r="D296" s="27">
        <v>0</v>
      </c>
      <c r="E296" s="40">
        <f t="shared" si="7"/>
        <v>0</v>
      </c>
    </row>
    <row r="297" spans="1:5" ht="12.75" customHeight="1">
      <c r="A297" s="55" t="s">
        <v>315</v>
      </c>
      <c r="B297" s="60"/>
      <c r="C297" s="27">
        <v>180</v>
      </c>
      <c r="D297" s="27">
        <v>0</v>
      </c>
      <c r="E297" s="40">
        <f t="shared" si="7"/>
        <v>0</v>
      </c>
    </row>
    <row r="298" spans="1:5" ht="12.75" customHeight="1">
      <c r="A298" s="55" t="s">
        <v>253</v>
      </c>
      <c r="B298" s="60"/>
      <c r="C298" s="27">
        <v>2345.7</v>
      </c>
      <c r="D298" s="27">
        <v>159.5</v>
      </c>
      <c r="E298" s="40">
        <f t="shared" si="7"/>
        <v>6.799676002898922</v>
      </c>
    </row>
    <row r="299" spans="1:5" ht="12.75" customHeight="1">
      <c r="A299" s="55" t="s">
        <v>254</v>
      </c>
      <c r="B299" s="60"/>
      <c r="C299" s="27">
        <v>300</v>
      </c>
      <c r="D299" s="27">
        <v>0</v>
      </c>
      <c r="E299" s="40">
        <f t="shared" si="7"/>
        <v>0</v>
      </c>
    </row>
    <row r="300" spans="1:5" ht="12.75" customHeight="1" hidden="1">
      <c r="A300" s="45" t="s">
        <v>97</v>
      </c>
      <c r="B300" s="60"/>
      <c r="C300" s="27"/>
      <c r="D300" s="27"/>
      <c r="E300" s="40" t="e">
        <f t="shared" si="7"/>
        <v>#DIV/0!</v>
      </c>
    </row>
    <row r="301" spans="1:5" ht="12.75" customHeight="1">
      <c r="A301" s="45" t="s">
        <v>36</v>
      </c>
      <c r="B301" s="60"/>
      <c r="C301" s="27">
        <v>93.6</v>
      </c>
      <c r="D301" s="27">
        <v>93.6</v>
      </c>
      <c r="E301" s="40">
        <f t="shared" si="7"/>
        <v>100</v>
      </c>
    </row>
    <row r="302" spans="1:5" ht="12.75" customHeight="1">
      <c r="A302" s="55" t="s">
        <v>321</v>
      </c>
      <c r="B302" s="60"/>
      <c r="C302" s="27">
        <v>2560</v>
      </c>
      <c r="D302" s="27">
        <v>2333</v>
      </c>
      <c r="E302" s="40">
        <f t="shared" si="7"/>
        <v>91.1328125</v>
      </c>
    </row>
    <row r="303" spans="1:5" ht="12.75" customHeight="1">
      <c r="A303" s="55" t="s">
        <v>260</v>
      </c>
      <c r="B303" s="60"/>
      <c r="C303" s="27">
        <v>175</v>
      </c>
      <c r="D303" s="27">
        <v>175</v>
      </c>
      <c r="E303" s="40">
        <f t="shared" si="7"/>
        <v>100</v>
      </c>
    </row>
    <row r="304" spans="1:5" ht="12.75" customHeight="1">
      <c r="A304" s="55" t="s">
        <v>320</v>
      </c>
      <c r="B304" s="60"/>
      <c r="C304" s="27">
        <v>6013</v>
      </c>
      <c r="D304" s="27">
        <v>5993.8</v>
      </c>
      <c r="E304" s="40">
        <f t="shared" si="7"/>
        <v>99.6806918343589</v>
      </c>
    </row>
    <row r="305" spans="1:5" ht="12.75" customHeight="1">
      <c r="A305" s="45" t="s">
        <v>52</v>
      </c>
      <c r="B305" s="60">
        <v>17000</v>
      </c>
      <c r="C305" s="27">
        <v>0</v>
      </c>
      <c r="D305" s="27">
        <v>0</v>
      </c>
      <c r="E305" s="46" t="s">
        <v>139</v>
      </c>
    </row>
    <row r="306" spans="1:5" ht="12.75" customHeight="1">
      <c r="A306" s="52" t="s">
        <v>160</v>
      </c>
      <c r="B306" s="83">
        <v>169592.8</v>
      </c>
      <c r="C306" s="103">
        <v>256359.7</v>
      </c>
      <c r="D306" s="103">
        <v>8333.6</v>
      </c>
      <c r="E306" s="102">
        <f t="shared" si="7"/>
        <v>3.25074494938167</v>
      </c>
    </row>
    <row r="307" spans="1:5" ht="15" customHeight="1">
      <c r="A307" s="81" t="s">
        <v>15</v>
      </c>
      <c r="B307" s="82">
        <f>B308+B346</f>
        <v>357606.5</v>
      </c>
      <c r="C307" s="105">
        <f>C308+C346</f>
        <v>4946542.099999999</v>
      </c>
      <c r="D307" s="105">
        <f>D308+D346</f>
        <v>4931549.9</v>
      </c>
      <c r="E307" s="79">
        <f t="shared" si="7"/>
        <v>99.69691554833834</v>
      </c>
    </row>
    <row r="308" spans="1:5" ht="12.75" customHeight="1">
      <c r="A308" s="50" t="s">
        <v>32</v>
      </c>
      <c r="B308" s="11">
        <f>SUM(B310:B345)</f>
        <v>339097.2</v>
      </c>
      <c r="C308" s="106">
        <f>SUM(C310:C345)</f>
        <v>4810503.699999998</v>
      </c>
      <c r="D308" s="106">
        <f>SUM(D310:D345)</f>
        <v>4806880.5</v>
      </c>
      <c r="E308" s="40">
        <f t="shared" si="7"/>
        <v>99.92468148397852</v>
      </c>
    </row>
    <row r="309" spans="1:5" ht="12.75" customHeight="1">
      <c r="A309" s="39" t="s">
        <v>1</v>
      </c>
      <c r="B309" s="60"/>
      <c r="C309" s="27"/>
      <c r="D309" s="27"/>
      <c r="E309" s="40"/>
    </row>
    <row r="310" spans="1:5" ht="12.75" customHeight="1">
      <c r="A310" s="47" t="s">
        <v>16</v>
      </c>
      <c r="B310" s="60">
        <v>317256.5</v>
      </c>
      <c r="C310" s="27">
        <v>332889.1</v>
      </c>
      <c r="D310" s="27">
        <v>332889</v>
      </c>
      <c r="E310" s="40">
        <f aca="true" t="shared" si="8" ref="E310:E369">D310/C310*100</f>
        <v>99.99996995996565</v>
      </c>
    </row>
    <row r="311" spans="1:5" ht="12.75" customHeight="1">
      <c r="A311" s="47" t="s">
        <v>30</v>
      </c>
      <c r="B311" s="60"/>
      <c r="C311" s="27"/>
      <c r="D311" s="27"/>
      <c r="E311" s="40"/>
    </row>
    <row r="312" spans="1:5" ht="12.75" customHeight="1">
      <c r="A312" s="47" t="s">
        <v>27</v>
      </c>
      <c r="B312" s="60"/>
      <c r="C312" s="27">
        <v>1551564</v>
      </c>
      <c r="D312" s="27">
        <v>1551564</v>
      </c>
      <c r="E312" s="40">
        <f t="shared" si="8"/>
        <v>100</v>
      </c>
    </row>
    <row r="313" spans="1:5" ht="12.75" customHeight="1">
      <c r="A313" s="47" t="s">
        <v>28</v>
      </c>
      <c r="B313" s="60"/>
      <c r="C313" s="27">
        <v>200789</v>
      </c>
      <c r="D313" s="27">
        <v>200789</v>
      </c>
      <c r="E313" s="40">
        <f t="shared" si="8"/>
        <v>100</v>
      </c>
    </row>
    <row r="314" spans="1:5" ht="12.75" customHeight="1">
      <c r="A314" s="47" t="s">
        <v>29</v>
      </c>
      <c r="B314" s="60"/>
      <c r="C314" s="27">
        <v>2510347</v>
      </c>
      <c r="D314" s="27">
        <v>2510346.9</v>
      </c>
      <c r="E314" s="40">
        <f t="shared" si="8"/>
        <v>99.99999601648696</v>
      </c>
    </row>
    <row r="315" spans="1:5" ht="12.75" customHeight="1">
      <c r="A315" s="47" t="s">
        <v>65</v>
      </c>
      <c r="B315" s="60"/>
      <c r="C315" s="27">
        <v>426</v>
      </c>
      <c r="D315" s="27">
        <v>426</v>
      </c>
      <c r="E315" s="40">
        <f t="shared" si="8"/>
        <v>100</v>
      </c>
    </row>
    <row r="316" spans="1:5" ht="12.75" customHeight="1">
      <c r="A316" s="47" t="s">
        <v>261</v>
      </c>
      <c r="B316" s="60"/>
      <c r="C316" s="27">
        <v>206</v>
      </c>
      <c r="D316" s="27">
        <v>206</v>
      </c>
      <c r="E316" s="40">
        <f t="shared" si="8"/>
        <v>100</v>
      </c>
    </row>
    <row r="317" spans="1:5" ht="12.75" customHeight="1">
      <c r="A317" s="47" t="s">
        <v>262</v>
      </c>
      <c r="B317" s="60"/>
      <c r="C317" s="27">
        <v>6131.1</v>
      </c>
      <c r="D317" s="27">
        <v>6131.1</v>
      </c>
      <c r="E317" s="40">
        <f t="shared" si="8"/>
        <v>100</v>
      </c>
    </row>
    <row r="318" spans="1:5" ht="12.75" customHeight="1">
      <c r="A318" s="47" t="s">
        <v>263</v>
      </c>
      <c r="B318" s="60"/>
      <c r="C318" s="27">
        <v>320</v>
      </c>
      <c r="D318" s="27">
        <v>320</v>
      </c>
      <c r="E318" s="40">
        <f t="shared" si="8"/>
        <v>100</v>
      </c>
    </row>
    <row r="319" spans="1:5" ht="12.75" customHeight="1">
      <c r="A319" s="56" t="s">
        <v>264</v>
      </c>
      <c r="B319" s="60"/>
      <c r="C319" s="27">
        <v>663</v>
      </c>
      <c r="D319" s="27">
        <v>663</v>
      </c>
      <c r="E319" s="40">
        <f t="shared" si="8"/>
        <v>100</v>
      </c>
    </row>
    <row r="320" spans="1:5" ht="12.75" customHeight="1">
      <c r="A320" s="56" t="s">
        <v>265</v>
      </c>
      <c r="B320" s="60"/>
      <c r="C320" s="27">
        <v>1206.8</v>
      </c>
      <c r="D320" s="27">
        <v>1206.8</v>
      </c>
      <c r="E320" s="40">
        <f t="shared" si="8"/>
        <v>100</v>
      </c>
    </row>
    <row r="321" spans="1:5" ht="12.75" customHeight="1">
      <c r="A321" s="47" t="s">
        <v>266</v>
      </c>
      <c r="B321" s="60"/>
      <c r="C321" s="27">
        <v>1963</v>
      </c>
      <c r="D321" s="27">
        <v>1913</v>
      </c>
      <c r="E321" s="40">
        <f t="shared" si="8"/>
        <v>97.45287824758023</v>
      </c>
    </row>
    <row r="322" spans="1:5" ht="12.75" customHeight="1">
      <c r="A322" s="56" t="s">
        <v>267</v>
      </c>
      <c r="B322" s="60"/>
      <c r="C322" s="27">
        <v>95.1</v>
      </c>
      <c r="D322" s="27">
        <v>95.1</v>
      </c>
      <c r="E322" s="40">
        <f t="shared" si="8"/>
        <v>100</v>
      </c>
    </row>
    <row r="323" spans="1:5" ht="12.75" customHeight="1">
      <c r="A323" s="56" t="s">
        <v>268</v>
      </c>
      <c r="B323" s="60"/>
      <c r="C323" s="27">
        <v>986</v>
      </c>
      <c r="D323" s="27">
        <v>986</v>
      </c>
      <c r="E323" s="40">
        <f t="shared" si="8"/>
        <v>100</v>
      </c>
    </row>
    <row r="324" spans="1:5" ht="12.75" customHeight="1">
      <c r="A324" s="44" t="s">
        <v>319</v>
      </c>
      <c r="B324" s="60"/>
      <c r="C324" s="27">
        <v>286.6</v>
      </c>
      <c r="D324" s="27">
        <v>286.6</v>
      </c>
      <c r="E324" s="40">
        <f t="shared" si="8"/>
        <v>100</v>
      </c>
    </row>
    <row r="325" spans="1:5" ht="12.75" customHeight="1">
      <c r="A325" s="56" t="s">
        <v>269</v>
      </c>
      <c r="B325" s="60"/>
      <c r="C325" s="27">
        <v>480.8</v>
      </c>
      <c r="D325" s="27">
        <v>479.5</v>
      </c>
      <c r="E325" s="40">
        <f t="shared" si="8"/>
        <v>99.7296173044925</v>
      </c>
    </row>
    <row r="326" spans="1:5" ht="12.75" customHeight="1">
      <c r="A326" s="47" t="s">
        <v>270</v>
      </c>
      <c r="B326" s="60"/>
      <c r="C326" s="27">
        <v>4471</v>
      </c>
      <c r="D326" s="27">
        <v>4465</v>
      </c>
      <c r="E326" s="40">
        <f t="shared" si="8"/>
        <v>99.8658018340416</v>
      </c>
    </row>
    <row r="327" spans="1:5" ht="12.75" customHeight="1">
      <c r="A327" s="47" t="s">
        <v>271</v>
      </c>
      <c r="B327" s="60"/>
      <c r="C327" s="27">
        <v>114779</v>
      </c>
      <c r="D327" s="27">
        <v>114778.9</v>
      </c>
      <c r="E327" s="40">
        <f t="shared" si="8"/>
        <v>99.99991287604874</v>
      </c>
    </row>
    <row r="328" spans="1:5" ht="12.75" customHeight="1" hidden="1">
      <c r="A328" s="47" t="s">
        <v>272</v>
      </c>
      <c r="B328" s="60"/>
      <c r="C328" s="27"/>
      <c r="D328" s="27"/>
      <c r="E328" s="40" t="e">
        <f t="shared" si="8"/>
        <v>#DIV/0!</v>
      </c>
    </row>
    <row r="329" spans="1:5" ht="12.75" customHeight="1" hidden="1">
      <c r="A329" s="47" t="s">
        <v>273</v>
      </c>
      <c r="B329" s="60"/>
      <c r="C329" s="27"/>
      <c r="D329" s="27"/>
      <c r="E329" s="40" t="e">
        <f t="shared" si="8"/>
        <v>#DIV/0!</v>
      </c>
    </row>
    <row r="330" spans="1:5" ht="12.75" customHeight="1">
      <c r="A330" s="56" t="s">
        <v>323</v>
      </c>
      <c r="B330" s="60"/>
      <c r="C330" s="27">
        <v>41120</v>
      </c>
      <c r="D330" s="27">
        <v>41120</v>
      </c>
      <c r="E330" s="40">
        <f t="shared" si="8"/>
        <v>100</v>
      </c>
    </row>
    <row r="331" spans="1:5" ht="12.75" customHeight="1">
      <c r="A331" s="56" t="s">
        <v>274</v>
      </c>
      <c r="B331" s="60"/>
      <c r="C331" s="27">
        <v>70</v>
      </c>
      <c r="D331" s="27">
        <v>70</v>
      </c>
      <c r="E331" s="40">
        <f t="shared" si="8"/>
        <v>100</v>
      </c>
    </row>
    <row r="332" spans="1:5" ht="12.75" customHeight="1">
      <c r="A332" s="47" t="s">
        <v>168</v>
      </c>
      <c r="B332" s="60"/>
      <c r="C332" s="27">
        <v>275</v>
      </c>
      <c r="D332" s="27">
        <v>275</v>
      </c>
      <c r="E332" s="40">
        <f t="shared" si="8"/>
        <v>100</v>
      </c>
    </row>
    <row r="333" spans="1:5" ht="12.75" customHeight="1" hidden="1">
      <c r="A333" s="47" t="s">
        <v>275</v>
      </c>
      <c r="B333" s="60"/>
      <c r="C333" s="27"/>
      <c r="D333" s="27"/>
      <c r="E333" s="40" t="e">
        <f t="shared" si="8"/>
        <v>#DIV/0!</v>
      </c>
    </row>
    <row r="334" spans="1:5" ht="12.75" customHeight="1" hidden="1">
      <c r="A334" s="47" t="s">
        <v>276</v>
      </c>
      <c r="B334" s="60"/>
      <c r="C334" s="27"/>
      <c r="D334" s="27"/>
      <c r="E334" s="40" t="e">
        <f t="shared" si="8"/>
        <v>#DIV/0!</v>
      </c>
    </row>
    <row r="335" spans="1:5" ht="12.75" customHeight="1">
      <c r="A335" s="47" t="s">
        <v>196</v>
      </c>
      <c r="B335" s="60"/>
      <c r="C335" s="27">
        <f>1243.4+515.7</f>
        <v>1759.1000000000001</v>
      </c>
      <c r="D335" s="27">
        <v>1626.9</v>
      </c>
      <c r="E335" s="40">
        <f t="shared" si="8"/>
        <v>92.48479336024104</v>
      </c>
    </row>
    <row r="336" spans="1:5" ht="12.75" customHeight="1" hidden="1">
      <c r="A336" s="56" t="s">
        <v>277</v>
      </c>
      <c r="B336" s="60"/>
      <c r="C336" s="27"/>
      <c r="D336" s="27"/>
      <c r="E336" s="40" t="e">
        <f t="shared" si="8"/>
        <v>#DIV/0!</v>
      </c>
    </row>
    <row r="337" spans="1:5" ht="12.75" customHeight="1">
      <c r="A337" s="56" t="s">
        <v>278</v>
      </c>
      <c r="B337" s="60"/>
      <c r="C337" s="27">
        <f>6306.5+3839.3</f>
        <v>10145.8</v>
      </c>
      <c r="D337" s="27">
        <v>7053.7</v>
      </c>
      <c r="E337" s="40">
        <f t="shared" si="8"/>
        <v>69.52334956336612</v>
      </c>
    </row>
    <row r="338" spans="1:5" ht="12.75" customHeight="1">
      <c r="A338" s="47" t="s">
        <v>279</v>
      </c>
      <c r="B338" s="60"/>
      <c r="C338" s="27">
        <v>7010.9</v>
      </c>
      <c r="D338" s="27">
        <v>7010.9</v>
      </c>
      <c r="E338" s="40">
        <f t="shared" si="8"/>
        <v>100</v>
      </c>
    </row>
    <row r="339" spans="1:5" ht="12.75" customHeight="1">
      <c r="A339" s="47" t="s">
        <v>318</v>
      </c>
      <c r="B339" s="60"/>
      <c r="C339" s="27">
        <v>5819.8</v>
      </c>
      <c r="D339" s="27">
        <v>5819.8</v>
      </c>
      <c r="E339" s="40">
        <f t="shared" si="8"/>
        <v>100</v>
      </c>
    </row>
    <row r="340" spans="1:5" ht="12.75" customHeight="1">
      <c r="A340" s="56" t="s">
        <v>317</v>
      </c>
      <c r="B340" s="60"/>
      <c r="C340" s="27">
        <v>2887.8</v>
      </c>
      <c r="D340" s="27">
        <v>2887.8</v>
      </c>
      <c r="E340" s="40">
        <f t="shared" si="8"/>
        <v>100</v>
      </c>
    </row>
    <row r="341" spans="1:5" ht="12.75" customHeight="1">
      <c r="A341" s="47" t="s">
        <v>195</v>
      </c>
      <c r="B341" s="60"/>
      <c r="C341" s="27">
        <v>2645.5</v>
      </c>
      <c r="D341" s="27">
        <v>2645.5</v>
      </c>
      <c r="E341" s="40">
        <f t="shared" si="8"/>
        <v>100</v>
      </c>
    </row>
    <row r="342" spans="1:5" ht="12.75" customHeight="1" hidden="1">
      <c r="A342" s="47" t="s">
        <v>280</v>
      </c>
      <c r="B342" s="60"/>
      <c r="C342" s="27"/>
      <c r="D342" s="27"/>
      <c r="E342" s="40" t="e">
        <f t="shared" si="8"/>
        <v>#DIV/0!</v>
      </c>
    </row>
    <row r="343" spans="1:5" ht="12.75" customHeight="1" hidden="1">
      <c r="A343" s="47" t="s">
        <v>39</v>
      </c>
      <c r="B343" s="60"/>
      <c r="C343" s="27"/>
      <c r="D343" s="27"/>
      <c r="E343" s="40" t="e">
        <f t="shared" si="8"/>
        <v>#DIV/0!</v>
      </c>
    </row>
    <row r="344" spans="1:5" ht="12.75" customHeight="1">
      <c r="A344" s="47" t="s">
        <v>197</v>
      </c>
      <c r="B344" s="60">
        <v>661.7</v>
      </c>
      <c r="C344" s="27">
        <v>6681.9</v>
      </c>
      <c r="D344" s="27">
        <v>6482</v>
      </c>
      <c r="E344" s="40">
        <f t="shared" si="8"/>
        <v>97.00833595234889</v>
      </c>
    </row>
    <row r="345" spans="1:5" ht="12.75" customHeight="1">
      <c r="A345" s="47" t="s">
        <v>8</v>
      </c>
      <c r="B345" s="60">
        <v>21179</v>
      </c>
      <c r="C345" s="27">
        <v>4484.4</v>
      </c>
      <c r="D345" s="27">
        <v>4343</v>
      </c>
      <c r="E345" s="40">
        <f t="shared" si="8"/>
        <v>96.84684684684686</v>
      </c>
    </row>
    <row r="346" spans="1:5" ht="12.75" customHeight="1">
      <c r="A346" s="51" t="s">
        <v>33</v>
      </c>
      <c r="B346" s="12">
        <f>SUM(B348:B354)</f>
        <v>18509.3</v>
      </c>
      <c r="C346" s="104">
        <f>SUM(C348:C354)</f>
        <v>136038.4</v>
      </c>
      <c r="D346" s="104">
        <f>SUM(D348:D354)</f>
        <v>124669.40000000001</v>
      </c>
      <c r="E346" s="124">
        <f t="shared" si="8"/>
        <v>91.64280085622883</v>
      </c>
    </row>
    <row r="347" spans="1:5" ht="12.75" customHeight="1">
      <c r="A347" s="44" t="s">
        <v>1</v>
      </c>
      <c r="B347" s="60"/>
      <c r="C347" s="27"/>
      <c r="D347" s="27"/>
      <c r="E347" s="40"/>
    </row>
    <row r="348" spans="1:5" ht="12.75" customHeight="1">
      <c r="A348" s="47" t="s">
        <v>95</v>
      </c>
      <c r="B348" s="60"/>
      <c r="C348" s="27">
        <v>139</v>
      </c>
      <c r="D348" s="27">
        <v>139</v>
      </c>
      <c r="E348" s="40">
        <f t="shared" si="8"/>
        <v>100</v>
      </c>
    </row>
    <row r="349" spans="1:5" ht="12.75" customHeight="1">
      <c r="A349" s="47" t="s">
        <v>97</v>
      </c>
      <c r="B349" s="60"/>
      <c r="C349" s="27">
        <v>850</v>
      </c>
      <c r="D349" s="27">
        <v>850</v>
      </c>
      <c r="E349" s="40">
        <f t="shared" si="8"/>
        <v>100</v>
      </c>
    </row>
    <row r="350" spans="1:5" ht="12.75" customHeight="1" hidden="1">
      <c r="A350" s="47" t="s">
        <v>281</v>
      </c>
      <c r="B350" s="60"/>
      <c r="C350" s="27"/>
      <c r="D350" s="27"/>
      <c r="E350" s="40" t="e">
        <f t="shared" si="8"/>
        <v>#DIV/0!</v>
      </c>
    </row>
    <row r="351" spans="1:5" ht="12.75" customHeight="1">
      <c r="A351" s="56" t="s">
        <v>317</v>
      </c>
      <c r="B351" s="60"/>
      <c r="C351" s="27">
        <v>81.7</v>
      </c>
      <c r="D351" s="27">
        <v>81.7</v>
      </c>
      <c r="E351" s="40">
        <f t="shared" si="8"/>
        <v>100</v>
      </c>
    </row>
    <row r="352" spans="1:5" ht="12.75" customHeight="1">
      <c r="A352" s="47" t="s">
        <v>195</v>
      </c>
      <c r="B352" s="60"/>
      <c r="C352" s="27">
        <v>8522.1</v>
      </c>
      <c r="D352" s="27">
        <v>8522.1</v>
      </c>
      <c r="E352" s="40">
        <f t="shared" si="8"/>
        <v>100</v>
      </c>
    </row>
    <row r="353" spans="1:5" ht="12.75" customHeight="1" hidden="1">
      <c r="A353" s="47" t="s">
        <v>36</v>
      </c>
      <c r="B353" s="60"/>
      <c r="C353" s="27"/>
      <c r="D353" s="27"/>
      <c r="E353" s="40" t="e">
        <f t="shared" si="8"/>
        <v>#DIV/0!</v>
      </c>
    </row>
    <row r="354" spans="1:5" ht="12.75" customHeight="1">
      <c r="A354" s="54" t="s">
        <v>197</v>
      </c>
      <c r="B354" s="83">
        <v>18509.3</v>
      </c>
      <c r="C354" s="103">
        <v>126445.6</v>
      </c>
      <c r="D354" s="103">
        <v>115076.6</v>
      </c>
      <c r="E354" s="102">
        <f t="shared" si="8"/>
        <v>91.00878164206584</v>
      </c>
    </row>
    <row r="355" spans="1:5" ht="15" customHeight="1">
      <c r="A355" s="81" t="s">
        <v>17</v>
      </c>
      <c r="B355" s="82">
        <f>B356+B367</f>
        <v>403115.8</v>
      </c>
      <c r="C355" s="105">
        <f>C356+C367</f>
        <v>513615.30000000005</v>
      </c>
      <c r="D355" s="105">
        <f>D356+D367</f>
        <v>477450.6</v>
      </c>
      <c r="E355" s="79">
        <f t="shared" si="8"/>
        <v>92.95879620408502</v>
      </c>
    </row>
    <row r="356" spans="1:5" ht="12.75" customHeight="1">
      <c r="A356" s="50" t="s">
        <v>32</v>
      </c>
      <c r="B356" s="11">
        <f>SUM(B358:B366)</f>
        <v>388053</v>
      </c>
      <c r="C356" s="106">
        <f>SUM(C358:C366)</f>
        <v>433417.30000000005</v>
      </c>
      <c r="D356" s="106">
        <f>SUM(D358:D366)</f>
        <v>429748.8</v>
      </c>
      <c r="E356" s="40">
        <f t="shared" si="8"/>
        <v>99.15358708570238</v>
      </c>
    </row>
    <row r="357" spans="1:5" ht="12.75" customHeight="1">
      <c r="A357" s="44" t="s">
        <v>1</v>
      </c>
      <c r="B357" s="60"/>
      <c r="C357" s="27"/>
      <c r="D357" s="27"/>
      <c r="E357" s="40"/>
    </row>
    <row r="358" spans="1:5" ht="12.75" customHeight="1" thickBot="1">
      <c r="A358" s="129" t="s">
        <v>16</v>
      </c>
      <c r="B358" s="128">
        <v>201688</v>
      </c>
      <c r="C358" s="117">
        <v>207243.1</v>
      </c>
      <c r="D358" s="117">
        <v>207243.1</v>
      </c>
      <c r="E358" s="70">
        <f t="shared" si="8"/>
        <v>100</v>
      </c>
    </row>
    <row r="359" spans="1:5" ht="12.75" customHeight="1">
      <c r="A359" s="47" t="s">
        <v>90</v>
      </c>
      <c r="B359" s="60">
        <v>176250</v>
      </c>
      <c r="C359" s="27">
        <v>201250</v>
      </c>
      <c r="D359" s="27">
        <v>201250</v>
      </c>
      <c r="E359" s="40">
        <f t="shared" si="8"/>
        <v>100</v>
      </c>
    </row>
    <row r="360" spans="1:5" ht="12.75" customHeight="1">
      <c r="A360" s="47" t="s">
        <v>8</v>
      </c>
      <c r="B360" s="88">
        <v>10015</v>
      </c>
      <c r="C360" s="27">
        <v>20815.7</v>
      </c>
      <c r="D360" s="27">
        <v>17299.5</v>
      </c>
      <c r="E360" s="40">
        <f t="shared" si="8"/>
        <v>83.10794256258497</v>
      </c>
    </row>
    <row r="361" spans="1:5" ht="12.75" customHeight="1">
      <c r="A361" s="47" t="s">
        <v>160</v>
      </c>
      <c r="B361" s="88">
        <v>100</v>
      </c>
      <c r="C361" s="27">
        <v>264.9</v>
      </c>
      <c r="D361" s="27">
        <v>112.7</v>
      </c>
      <c r="E361" s="40">
        <f t="shared" si="8"/>
        <v>42.54435636089091</v>
      </c>
    </row>
    <row r="362" spans="1:5" ht="12.75" customHeight="1">
      <c r="A362" s="45" t="s">
        <v>233</v>
      </c>
      <c r="B362" s="88"/>
      <c r="C362" s="27">
        <v>303.9</v>
      </c>
      <c r="D362" s="27">
        <v>303.8</v>
      </c>
      <c r="E362" s="40">
        <f t="shared" si="8"/>
        <v>99.96709443896019</v>
      </c>
    </row>
    <row r="363" spans="1:5" ht="12.75" customHeight="1">
      <c r="A363" s="47" t="s">
        <v>282</v>
      </c>
      <c r="B363" s="88"/>
      <c r="C363" s="27">
        <v>2273.5</v>
      </c>
      <c r="D363" s="27">
        <v>2273.5</v>
      </c>
      <c r="E363" s="40">
        <f t="shared" si="8"/>
        <v>100</v>
      </c>
    </row>
    <row r="364" spans="1:5" ht="12.75" customHeight="1">
      <c r="A364" s="47" t="s">
        <v>107</v>
      </c>
      <c r="B364" s="60"/>
      <c r="C364" s="27">
        <v>799.4</v>
      </c>
      <c r="D364" s="27">
        <v>799.4</v>
      </c>
      <c r="E364" s="40">
        <f t="shared" si="8"/>
        <v>100</v>
      </c>
    </row>
    <row r="365" spans="1:5" ht="12.75" customHeight="1" hidden="1">
      <c r="A365" s="47" t="s">
        <v>211</v>
      </c>
      <c r="B365" s="60"/>
      <c r="C365" s="27"/>
      <c r="D365" s="27"/>
      <c r="E365" s="40" t="e">
        <f t="shared" si="8"/>
        <v>#DIV/0!</v>
      </c>
    </row>
    <row r="366" spans="1:5" ht="12.75" customHeight="1">
      <c r="A366" s="47" t="s">
        <v>129</v>
      </c>
      <c r="B366" s="60"/>
      <c r="C366" s="27">
        <v>466.8</v>
      </c>
      <c r="D366" s="27">
        <v>466.8</v>
      </c>
      <c r="E366" s="40">
        <f t="shared" si="8"/>
        <v>100</v>
      </c>
    </row>
    <row r="367" spans="1:5" ht="12.75" customHeight="1">
      <c r="A367" s="50" t="s">
        <v>33</v>
      </c>
      <c r="B367" s="11">
        <f>SUM(B369:B375)</f>
        <v>15062.8</v>
      </c>
      <c r="C367" s="106">
        <f>SUM(C369:C375)</f>
        <v>80198</v>
      </c>
      <c r="D367" s="106">
        <f>SUM(D369:D375)</f>
        <v>47701.8</v>
      </c>
      <c r="E367" s="40">
        <f t="shared" si="8"/>
        <v>59.48003690865109</v>
      </c>
    </row>
    <row r="368" spans="1:5" ht="12.75" customHeight="1">
      <c r="A368" s="44" t="s">
        <v>1</v>
      </c>
      <c r="B368" s="60"/>
      <c r="C368" s="27"/>
      <c r="D368" s="27"/>
      <c r="E368" s="40"/>
    </row>
    <row r="369" spans="1:5" ht="12.75" customHeight="1">
      <c r="A369" s="47" t="s">
        <v>160</v>
      </c>
      <c r="B369" s="60">
        <v>15062.8</v>
      </c>
      <c r="C369" s="27">
        <v>59730.9</v>
      </c>
      <c r="D369" s="27">
        <v>27234.7</v>
      </c>
      <c r="E369" s="40">
        <f t="shared" si="8"/>
        <v>45.595663216191284</v>
      </c>
    </row>
    <row r="370" spans="1:5" ht="12.75" customHeight="1">
      <c r="A370" s="55" t="s">
        <v>316</v>
      </c>
      <c r="B370" s="60"/>
      <c r="C370" s="27">
        <v>4248</v>
      </c>
      <c r="D370" s="27">
        <v>4248</v>
      </c>
      <c r="E370" s="40">
        <f aca="true" t="shared" si="9" ref="E370:E432">D370/C370*100</f>
        <v>100</v>
      </c>
    </row>
    <row r="371" spans="1:5" ht="12.75" customHeight="1">
      <c r="A371" s="47" t="s">
        <v>95</v>
      </c>
      <c r="B371" s="60"/>
      <c r="C371" s="27">
        <v>300</v>
      </c>
      <c r="D371" s="27">
        <v>300</v>
      </c>
      <c r="E371" s="40">
        <f t="shared" si="9"/>
        <v>100</v>
      </c>
    </row>
    <row r="372" spans="1:5" ht="12.75" customHeight="1">
      <c r="A372" s="47" t="s">
        <v>283</v>
      </c>
      <c r="B372" s="60"/>
      <c r="C372" s="27">
        <v>25</v>
      </c>
      <c r="D372" s="27">
        <v>25</v>
      </c>
      <c r="E372" s="40">
        <f t="shared" si="9"/>
        <v>100</v>
      </c>
    </row>
    <row r="373" spans="1:5" ht="12.75" customHeight="1">
      <c r="A373" s="45" t="s">
        <v>233</v>
      </c>
      <c r="B373" s="60"/>
      <c r="C373" s="27">
        <v>2940.2</v>
      </c>
      <c r="D373" s="27">
        <v>2940.2</v>
      </c>
      <c r="E373" s="40">
        <f t="shared" si="9"/>
        <v>100</v>
      </c>
    </row>
    <row r="374" spans="1:5" ht="12.75" customHeight="1">
      <c r="A374" s="54" t="s">
        <v>282</v>
      </c>
      <c r="B374" s="83"/>
      <c r="C374" s="103">
        <v>12953.9</v>
      </c>
      <c r="D374" s="103">
        <v>12953.9</v>
      </c>
      <c r="E374" s="102">
        <f t="shared" si="9"/>
        <v>100</v>
      </c>
    </row>
    <row r="375" spans="1:5" ht="12.75" customHeight="1" hidden="1">
      <c r="A375" s="52" t="s">
        <v>36</v>
      </c>
      <c r="B375" s="83"/>
      <c r="C375" s="27"/>
      <c r="D375" s="27"/>
      <c r="E375" s="40" t="e">
        <f t="shared" si="9"/>
        <v>#DIV/0!</v>
      </c>
    </row>
    <row r="376" spans="1:5" ht="15" customHeight="1">
      <c r="A376" s="86" t="s">
        <v>18</v>
      </c>
      <c r="B376" s="87">
        <f>B377+B388</f>
        <v>153298.99999999997</v>
      </c>
      <c r="C376" s="107">
        <f>C377+C388</f>
        <v>160709.09999999998</v>
      </c>
      <c r="D376" s="107">
        <f>D377+D388</f>
        <v>158342.69999999998</v>
      </c>
      <c r="E376" s="79">
        <f t="shared" si="9"/>
        <v>98.52752582149984</v>
      </c>
    </row>
    <row r="377" spans="1:5" ht="12.75" customHeight="1">
      <c r="A377" s="50" t="s">
        <v>32</v>
      </c>
      <c r="B377" s="11">
        <f>SUM(B379:B387)</f>
        <v>149099.09999999998</v>
      </c>
      <c r="C377" s="106">
        <f>SUM(C379:C387)</f>
        <v>150120.8</v>
      </c>
      <c r="D377" s="106">
        <f>SUM(D379:D387)</f>
        <v>150104.4</v>
      </c>
      <c r="E377" s="40">
        <f t="shared" si="9"/>
        <v>99.9890754645592</v>
      </c>
    </row>
    <row r="378" spans="1:5" ht="12.75" customHeight="1">
      <c r="A378" s="44" t="s">
        <v>1</v>
      </c>
      <c r="B378" s="60"/>
      <c r="C378" s="27"/>
      <c r="D378" s="27"/>
      <c r="E378" s="40"/>
    </row>
    <row r="379" spans="1:5" ht="12.75" customHeight="1">
      <c r="A379" s="47" t="s">
        <v>16</v>
      </c>
      <c r="B379" s="60">
        <v>123850.8</v>
      </c>
      <c r="C379" s="27">
        <v>125777.3</v>
      </c>
      <c r="D379" s="27">
        <v>125777.3</v>
      </c>
      <c r="E379" s="40">
        <f t="shared" si="9"/>
        <v>100</v>
      </c>
    </row>
    <row r="380" spans="1:5" ht="12.75" customHeight="1">
      <c r="A380" s="47" t="s">
        <v>8</v>
      </c>
      <c r="B380" s="60">
        <v>22200</v>
      </c>
      <c r="C380" s="27">
        <v>13476</v>
      </c>
      <c r="D380" s="27">
        <v>13460.4</v>
      </c>
      <c r="E380" s="40">
        <f t="shared" si="9"/>
        <v>99.88423864648264</v>
      </c>
    </row>
    <row r="381" spans="1:5" ht="12.75" customHeight="1">
      <c r="A381" s="47" t="s">
        <v>284</v>
      </c>
      <c r="B381" s="60">
        <v>3000</v>
      </c>
      <c r="C381" s="27">
        <v>2792</v>
      </c>
      <c r="D381" s="27">
        <v>2791.3</v>
      </c>
      <c r="E381" s="40">
        <f t="shared" si="9"/>
        <v>99.97492836676219</v>
      </c>
    </row>
    <row r="382" spans="1:5" ht="12.75" customHeight="1">
      <c r="A382" s="47" t="s">
        <v>91</v>
      </c>
      <c r="B382" s="60"/>
      <c r="C382" s="27">
        <v>6840</v>
      </c>
      <c r="D382" s="27">
        <v>6840</v>
      </c>
      <c r="E382" s="40">
        <f t="shared" si="9"/>
        <v>100</v>
      </c>
    </row>
    <row r="383" spans="1:5" ht="12.75" customHeight="1">
      <c r="A383" s="47" t="s">
        <v>123</v>
      </c>
      <c r="B383" s="60"/>
      <c r="C383" s="27">
        <v>499</v>
      </c>
      <c r="D383" s="27">
        <v>499</v>
      </c>
      <c r="E383" s="40">
        <f t="shared" si="9"/>
        <v>100</v>
      </c>
    </row>
    <row r="384" spans="1:5" ht="12.75" customHeight="1">
      <c r="A384" s="47" t="s">
        <v>124</v>
      </c>
      <c r="B384" s="60"/>
      <c r="C384" s="27">
        <v>166</v>
      </c>
      <c r="D384" s="27">
        <v>166</v>
      </c>
      <c r="E384" s="40">
        <f t="shared" si="9"/>
        <v>100</v>
      </c>
    </row>
    <row r="385" spans="1:5" ht="12.75" customHeight="1">
      <c r="A385" s="47" t="s">
        <v>195</v>
      </c>
      <c r="B385" s="60"/>
      <c r="C385" s="27">
        <v>406</v>
      </c>
      <c r="D385" s="27">
        <v>406</v>
      </c>
      <c r="E385" s="40">
        <f t="shared" si="9"/>
        <v>100</v>
      </c>
    </row>
    <row r="386" spans="1:5" ht="12.75" customHeight="1">
      <c r="A386" s="47" t="s">
        <v>160</v>
      </c>
      <c r="B386" s="60">
        <v>48.3</v>
      </c>
      <c r="C386" s="27">
        <v>164.5</v>
      </c>
      <c r="D386" s="27">
        <v>164.4</v>
      </c>
      <c r="E386" s="40">
        <f t="shared" si="9"/>
        <v>99.93920972644376</v>
      </c>
    </row>
    <row r="387" spans="1:5" ht="12.75" customHeight="1" hidden="1">
      <c r="A387" s="47" t="s">
        <v>39</v>
      </c>
      <c r="B387" s="60"/>
      <c r="C387" s="27"/>
      <c r="D387" s="27"/>
      <c r="E387" s="40" t="e">
        <f t="shared" si="9"/>
        <v>#DIV/0!</v>
      </c>
    </row>
    <row r="388" spans="1:5" ht="12.75" customHeight="1">
      <c r="A388" s="50" t="s">
        <v>33</v>
      </c>
      <c r="B388" s="11">
        <f>SUM(B390:B394)</f>
        <v>4199.9</v>
      </c>
      <c r="C388" s="106">
        <f>SUM(C390:C394)</f>
        <v>10588.3</v>
      </c>
      <c r="D388" s="106">
        <f>SUM(D390:D394)</f>
        <v>8238.3</v>
      </c>
      <c r="E388" s="40">
        <f t="shared" si="9"/>
        <v>77.80569118744273</v>
      </c>
    </row>
    <row r="389" spans="1:5" ht="12.75" customHeight="1">
      <c r="A389" s="44" t="s">
        <v>1</v>
      </c>
      <c r="B389" s="60"/>
      <c r="C389" s="27"/>
      <c r="D389" s="27"/>
      <c r="E389" s="40"/>
    </row>
    <row r="390" spans="1:5" ht="12.75" customHeight="1" hidden="1">
      <c r="A390" s="56" t="s">
        <v>285</v>
      </c>
      <c r="B390" s="60"/>
      <c r="C390" s="27"/>
      <c r="D390" s="27"/>
      <c r="E390" s="40" t="e">
        <f t="shared" si="9"/>
        <v>#DIV/0!</v>
      </c>
    </row>
    <row r="391" spans="1:5" ht="12.75" customHeight="1">
      <c r="A391" s="47" t="s">
        <v>195</v>
      </c>
      <c r="B391" s="60"/>
      <c r="C391" s="27">
        <v>1412.9</v>
      </c>
      <c r="D391" s="27">
        <v>1412.8</v>
      </c>
      <c r="E391" s="40">
        <f t="shared" si="9"/>
        <v>99.99292235827022</v>
      </c>
    </row>
    <row r="392" spans="1:5" ht="12.75" customHeight="1">
      <c r="A392" s="56" t="s">
        <v>97</v>
      </c>
      <c r="B392" s="60"/>
      <c r="C392" s="27">
        <v>3500</v>
      </c>
      <c r="D392" s="27">
        <v>3500</v>
      </c>
      <c r="E392" s="40">
        <f t="shared" si="9"/>
        <v>100</v>
      </c>
    </row>
    <row r="393" spans="1:5" ht="12.75" customHeight="1" hidden="1">
      <c r="A393" s="56" t="s">
        <v>36</v>
      </c>
      <c r="B393" s="60"/>
      <c r="C393" s="27"/>
      <c r="D393" s="27"/>
      <c r="E393" s="40" t="e">
        <f t="shared" si="9"/>
        <v>#DIV/0!</v>
      </c>
    </row>
    <row r="394" spans="1:5" ht="12.75" customHeight="1">
      <c r="A394" s="54" t="s">
        <v>160</v>
      </c>
      <c r="B394" s="83">
        <v>4199.9</v>
      </c>
      <c r="C394" s="103">
        <v>5675.4</v>
      </c>
      <c r="D394" s="103">
        <v>3325.5</v>
      </c>
      <c r="E394" s="102">
        <f t="shared" si="9"/>
        <v>58.59498889946083</v>
      </c>
    </row>
    <row r="395" spans="1:5" ht="15" customHeight="1">
      <c r="A395" s="81" t="s">
        <v>19</v>
      </c>
      <c r="B395" s="82">
        <f>B396+B418</f>
        <v>116178.4</v>
      </c>
      <c r="C395" s="105">
        <f>C396+C418</f>
        <v>322371.60000000003</v>
      </c>
      <c r="D395" s="105">
        <f>D396+D418</f>
        <v>294190.9</v>
      </c>
      <c r="E395" s="79">
        <f t="shared" si="9"/>
        <v>91.25831804042292</v>
      </c>
    </row>
    <row r="396" spans="1:5" ht="12.75" customHeight="1">
      <c r="A396" s="50" t="s">
        <v>32</v>
      </c>
      <c r="B396" s="11">
        <f>SUM(B398:B417)</f>
        <v>116178.4</v>
      </c>
      <c r="C396" s="106">
        <f>SUM(C398:C417)</f>
        <v>305121.50000000006</v>
      </c>
      <c r="D396" s="106">
        <f>SUM(D398:D417)</f>
        <v>276940.9</v>
      </c>
      <c r="E396" s="40">
        <f t="shared" si="9"/>
        <v>90.76413822034827</v>
      </c>
    </row>
    <row r="397" spans="1:5" ht="12.75" customHeight="1">
      <c r="A397" s="44" t="s">
        <v>1</v>
      </c>
      <c r="B397" s="60"/>
      <c r="C397" s="27"/>
      <c r="D397" s="27"/>
      <c r="E397" s="40"/>
    </row>
    <row r="398" spans="1:5" ht="12.75" customHeight="1">
      <c r="A398" s="89" t="s">
        <v>286</v>
      </c>
      <c r="B398" s="60">
        <v>107778.4</v>
      </c>
      <c r="C398" s="27">
        <v>119472</v>
      </c>
      <c r="D398" s="27">
        <v>119472</v>
      </c>
      <c r="E398" s="40">
        <f t="shared" si="9"/>
        <v>100</v>
      </c>
    </row>
    <row r="399" spans="1:5" ht="12.75" customHeight="1">
      <c r="A399" s="45" t="s">
        <v>287</v>
      </c>
      <c r="B399" s="60"/>
      <c r="C399" s="27">
        <v>900</v>
      </c>
      <c r="D399" s="27">
        <v>900</v>
      </c>
      <c r="E399" s="40">
        <f t="shared" si="9"/>
        <v>100</v>
      </c>
    </row>
    <row r="400" spans="1:5" ht="12.75" customHeight="1">
      <c r="A400" s="45" t="s">
        <v>8</v>
      </c>
      <c r="B400" s="60">
        <v>8400</v>
      </c>
      <c r="C400" s="27">
        <v>11008</v>
      </c>
      <c r="D400" s="27">
        <v>9571.5</v>
      </c>
      <c r="E400" s="40">
        <f t="shared" si="9"/>
        <v>86.95039970930233</v>
      </c>
    </row>
    <row r="401" spans="1:5" ht="12.75" customHeight="1" hidden="1">
      <c r="A401" s="45" t="s">
        <v>91</v>
      </c>
      <c r="B401" s="60"/>
      <c r="C401" s="27"/>
      <c r="D401" s="27"/>
      <c r="E401" s="40" t="e">
        <f t="shared" si="9"/>
        <v>#DIV/0!</v>
      </c>
    </row>
    <row r="402" spans="1:5" ht="12.75" customHeight="1" hidden="1">
      <c r="A402" s="55" t="s">
        <v>288</v>
      </c>
      <c r="B402" s="60"/>
      <c r="C402" s="27"/>
      <c r="D402" s="27"/>
      <c r="E402" s="40" t="e">
        <f t="shared" si="9"/>
        <v>#DIV/0!</v>
      </c>
    </row>
    <row r="403" spans="1:5" ht="12.75" customHeight="1">
      <c r="A403" s="55" t="s">
        <v>289</v>
      </c>
      <c r="B403" s="60"/>
      <c r="C403" s="27">
        <f>9652.6+1723.8</f>
        <v>11376.4</v>
      </c>
      <c r="D403" s="27">
        <v>8467.6</v>
      </c>
      <c r="E403" s="40">
        <f t="shared" si="9"/>
        <v>74.4312787876657</v>
      </c>
    </row>
    <row r="404" spans="1:5" ht="12.75" customHeight="1" hidden="1">
      <c r="A404" s="55" t="s">
        <v>290</v>
      </c>
      <c r="B404" s="60"/>
      <c r="C404" s="27"/>
      <c r="D404" s="27"/>
      <c r="E404" s="40" t="e">
        <f t="shared" si="9"/>
        <v>#DIV/0!</v>
      </c>
    </row>
    <row r="405" spans="1:5" ht="12.75" customHeight="1">
      <c r="A405" s="55" t="s">
        <v>291</v>
      </c>
      <c r="B405" s="60"/>
      <c r="C405" s="27">
        <f>10227.6+1633.7</f>
        <v>11861.300000000001</v>
      </c>
      <c r="D405" s="27">
        <v>8949.8</v>
      </c>
      <c r="E405" s="40">
        <f t="shared" si="9"/>
        <v>75.4537866844275</v>
      </c>
    </row>
    <row r="406" spans="1:5" ht="12.75" customHeight="1" hidden="1">
      <c r="A406" s="45" t="s">
        <v>292</v>
      </c>
      <c r="B406" s="60"/>
      <c r="C406" s="27"/>
      <c r="D406" s="27"/>
      <c r="E406" s="40" t="e">
        <f t="shared" si="9"/>
        <v>#DIV/0!</v>
      </c>
    </row>
    <row r="407" spans="1:5" ht="12.75" customHeight="1">
      <c r="A407" s="45" t="s">
        <v>293</v>
      </c>
      <c r="B407" s="60"/>
      <c r="C407" s="27">
        <f>86507.2+15590.4</f>
        <v>102097.59999999999</v>
      </c>
      <c r="D407" s="27">
        <v>85054.7</v>
      </c>
      <c r="E407" s="40">
        <f t="shared" si="9"/>
        <v>83.30724718308757</v>
      </c>
    </row>
    <row r="408" spans="1:5" ht="12.75" customHeight="1">
      <c r="A408" s="39" t="s">
        <v>294</v>
      </c>
      <c r="B408" s="60"/>
      <c r="C408" s="27">
        <v>1776</v>
      </c>
      <c r="D408" s="27">
        <v>1776</v>
      </c>
      <c r="E408" s="40">
        <f t="shared" si="9"/>
        <v>100</v>
      </c>
    </row>
    <row r="409" spans="1:5" ht="12.75" customHeight="1" hidden="1">
      <c r="A409" s="39" t="s">
        <v>295</v>
      </c>
      <c r="B409" s="60"/>
      <c r="C409" s="27"/>
      <c r="D409" s="27"/>
      <c r="E409" s="40" t="e">
        <f t="shared" si="9"/>
        <v>#DIV/0!</v>
      </c>
    </row>
    <row r="410" spans="1:5" ht="12.75" customHeight="1">
      <c r="A410" s="55" t="s">
        <v>296</v>
      </c>
      <c r="B410" s="60"/>
      <c r="C410" s="27">
        <f>10064.5+1655.9</f>
        <v>11720.4</v>
      </c>
      <c r="D410" s="27">
        <v>7931.6</v>
      </c>
      <c r="E410" s="40">
        <f t="shared" si="9"/>
        <v>67.67345824374596</v>
      </c>
    </row>
    <row r="411" spans="1:5" ht="12.75" customHeight="1" hidden="1">
      <c r="A411" s="55" t="s">
        <v>297</v>
      </c>
      <c r="B411" s="60"/>
      <c r="C411" s="27"/>
      <c r="D411" s="27"/>
      <c r="E411" s="40" t="e">
        <f t="shared" si="9"/>
        <v>#DIV/0!</v>
      </c>
    </row>
    <row r="412" spans="1:5" ht="12.75" customHeight="1">
      <c r="A412" s="55" t="s">
        <v>298</v>
      </c>
      <c r="B412" s="60"/>
      <c r="C412" s="27">
        <f>858+275.4</f>
        <v>1133.4</v>
      </c>
      <c r="D412" s="27">
        <v>1096.1</v>
      </c>
      <c r="E412" s="40">
        <f t="shared" si="9"/>
        <v>96.70901711664018</v>
      </c>
    </row>
    <row r="413" spans="1:5" ht="12.75" customHeight="1">
      <c r="A413" s="45" t="s">
        <v>78</v>
      </c>
      <c r="B413" s="60"/>
      <c r="C413" s="27">
        <v>6194.4</v>
      </c>
      <c r="D413" s="27">
        <v>6194.4</v>
      </c>
      <c r="E413" s="40">
        <f t="shared" si="9"/>
        <v>100</v>
      </c>
    </row>
    <row r="414" spans="1:5" ht="12.75" customHeight="1">
      <c r="A414" s="45" t="s">
        <v>198</v>
      </c>
      <c r="B414" s="60"/>
      <c r="C414" s="27">
        <v>1058</v>
      </c>
      <c r="D414" s="27">
        <v>1024.2</v>
      </c>
      <c r="E414" s="40">
        <f t="shared" si="9"/>
        <v>96.80529300567107</v>
      </c>
    </row>
    <row r="415" spans="1:5" ht="12.75" customHeight="1">
      <c r="A415" s="55" t="s">
        <v>299</v>
      </c>
      <c r="B415" s="60"/>
      <c r="C415" s="27">
        <v>24</v>
      </c>
      <c r="D415" s="27">
        <v>24</v>
      </c>
      <c r="E415" s="40">
        <f t="shared" si="9"/>
        <v>100</v>
      </c>
    </row>
    <row r="416" spans="1:5" ht="12.75" customHeight="1" hidden="1">
      <c r="A416" s="45" t="s">
        <v>300</v>
      </c>
      <c r="B416" s="60"/>
      <c r="C416" s="27"/>
      <c r="D416" s="27"/>
      <c r="E416" s="40" t="e">
        <f t="shared" si="9"/>
        <v>#DIV/0!</v>
      </c>
    </row>
    <row r="417" spans="1:5" ht="12.75" customHeight="1">
      <c r="A417" s="45" t="s">
        <v>39</v>
      </c>
      <c r="B417" s="60"/>
      <c r="C417" s="27">
        <v>26500</v>
      </c>
      <c r="D417" s="27">
        <v>26479</v>
      </c>
      <c r="E417" s="40">
        <f t="shared" si="9"/>
        <v>99.92075471698114</v>
      </c>
    </row>
    <row r="418" spans="1:5" ht="12.75" customHeight="1">
      <c r="A418" s="50" t="s">
        <v>33</v>
      </c>
      <c r="B418" s="11">
        <f>SUM(B420:B423)</f>
        <v>0</v>
      </c>
      <c r="C418" s="106">
        <f>SUM(C420:C423)</f>
        <v>17250.1</v>
      </c>
      <c r="D418" s="106">
        <f>SUM(D420:D423)</f>
        <v>17250</v>
      </c>
      <c r="E418" s="40">
        <f t="shared" si="9"/>
        <v>99.9994202932157</v>
      </c>
    </row>
    <row r="419" spans="1:5" ht="12.75" customHeight="1">
      <c r="A419" s="44" t="s">
        <v>1</v>
      </c>
      <c r="B419" s="60"/>
      <c r="C419" s="108"/>
      <c r="D419" s="108"/>
      <c r="E419" s="40"/>
    </row>
    <row r="420" spans="1:5" ht="12.75" customHeight="1" hidden="1">
      <c r="A420" s="45" t="s">
        <v>95</v>
      </c>
      <c r="B420" s="60"/>
      <c r="C420" s="108"/>
      <c r="D420" s="108"/>
      <c r="E420" s="40" t="e">
        <f t="shared" si="9"/>
        <v>#DIV/0!</v>
      </c>
    </row>
    <row r="421" spans="1:5" ht="12.75" customHeight="1">
      <c r="A421" s="45" t="s">
        <v>36</v>
      </c>
      <c r="B421" s="60"/>
      <c r="C421" s="108">
        <v>100</v>
      </c>
      <c r="D421" s="108">
        <v>100</v>
      </c>
      <c r="E421" s="40">
        <f t="shared" si="9"/>
        <v>100</v>
      </c>
    </row>
    <row r="422" spans="1:5" ht="12.75" customHeight="1">
      <c r="A422" s="45" t="s">
        <v>197</v>
      </c>
      <c r="B422" s="60"/>
      <c r="C422" s="108">
        <v>4175.3</v>
      </c>
      <c r="D422" s="108">
        <v>4175.3</v>
      </c>
      <c r="E422" s="40">
        <f t="shared" si="9"/>
        <v>100</v>
      </c>
    </row>
    <row r="423" spans="1:5" ht="12.75" customHeight="1">
      <c r="A423" s="52" t="s">
        <v>301</v>
      </c>
      <c r="B423" s="83"/>
      <c r="C423" s="109">
        <v>12974.8</v>
      </c>
      <c r="D423" s="109">
        <v>12974.7</v>
      </c>
      <c r="E423" s="102">
        <f t="shared" si="9"/>
        <v>99.99922927521042</v>
      </c>
    </row>
    <row r="424" spans="1:5" ht="15" customHeight="1">
      <c r="A424" s="86" t="s">
        <v>60</v>
      </c>
      <c r="B424" s="82">
        <f>B425+B437</f>
        <v>14792.8</v>
      </c>
      <c r="C424" s="105">
        <f>C425+C437</f>
        <v>121564.4</v>
      </c>
      <c r="D424" s="105">
        <f>D425+D437</f>
        <v>119244.5</v>
      </c>
      <c r="E424" s="79">
        <f t="shared" si="9"/>
        <v>98.09162879922083</v>
      </c>
    </row>
    <row r="425" spans="1:5" ht="12.75" customHeight="1">
      <c r="A425" s="50" t="s">
        <v>32</v>
      </c>
      <c r="B425" s="11">
        <f>SUM(B427:B436)</f>
        <v>14624</v>
      </c>
      <c r="C425" s="11">
        <f>SUM(C427:C436)</f>
        <v>53509.4</v>
      </c>
      <c r="D425" s="11">
        <f>SUM(D427:D436)</f>
        <v>51397</v>
      </c>
      <c r="E425" s="40">
        <f t="shared" si="9"/>
        <v>96.05228240271802</v>
      </c>
    </row>
    <row r="426" spans="1:5" ht="12.75" customHeight="1">
      <c r="A426" s="44" t="s">
        <v>1</v>
      </c>
      <c r="B426" s="60"/>
      <c r="C426" s="27"/>
      <c r="D426" s="27"/>
      <c r="E426" s="40"/>
    </row>
    <row r="427" spans="1:5" ht="12.75" customHeight="1">
      <c r="A427" s="45" t="s">
        <v>8</v>
      </c>
      <c r="B427" s="60">
        <v>14624</v>
      </c>
      <c r="C427" s="27">
        <v>11535.6</v>
      </c>
      <c r="D427" s="27">
        <v>10629.3</v>
      </c>
      <c r="E427" s="40">
        <f t="shared" si="9"/>
        <v>92.14345157599084</v>
      </c>
    </row>
    <row r="428" spans="1:5" ht="12.75" customHeight="1" hidden="1">
      <c r="A428" s="45" t="s">
        <v>116</v>
      </c>
      <c r="B428" s="60"/>
      <c r="C428" s="27"/>
      <c r="D428" s="27"/>
      <c r="E428" s="40" t="e">
        <f t="shared" si="9"/>
        <v>#DIV/0!</v>
      </c>
    </row>
    <row r="429" spans="1:5" ht="12.75" customHeight="1" hidden="1">
      <c r="A429" s="45" t="s">
        <v>179</v>
      </c>
      <c r="B429" s="60"/>
      <c r="C429" s="27"/>
      <c r="D429" s="27"/>
      <c r="E429" s="40" t="e">
        <f t="shared" si="9"/>
        <v>#DIV/0!</v>
      </c>
    </row>
    <row r="430" spans="1:5" ht="12.75" customHeight="1">
      <c r="A430" s="45" t="s">
        <v>197</v>
      </c>
      <c r="B430" s="60"/>
      <c r="C430" s="27">
        <v>707.6</v>
      </c>
      <c r="D430" s="27">
        <v>302.7</v>
      </c>
      <c r="E430" s="40">
        <f t="shared" si="9"/>
        <v>42.778405879027694</v>
      </c>
    </row>
    <row r="431" spans="1:5" ht="12.75" customHeight="1" thickBot="1">
      <c r="A431" s="65" t="s">
        <v>302</v>
      </c>
      <c r="B431" s="128"/>
      <c r="C431" s="117">
        <v>1665.3</v>
      </c>
      <c r="D431" s="117">
        <v>1115.9</v>
      </c>
      <c r="E431" s="70">
        <f t="shared" si="9"/>
        <v>67.00894733681619</v>
      </c>
    </row>
    <row r="432" spans="1:5" ht="12.75" customHeight="1">
      <c r="A432" s="45" t="s">
        <v>52</v>
      </c>
      <c r="B432" s="60"/>
      <c r="C432" s="27">
        <v>32923.9</v>
      </c>
      <c r="D432" s="27">
        <v>32696.1</v>
      </c>
      <c r="E432" s="40">
        <f t="shared" si="9"/>
        <v>99.30810140961428</v>
      </c>
    </row>
    <row r="433" spans="1:5" ht="12.75" customHeight="1">
      <c r="A433" s="45" t="s">
        <v>91</v>
      </c>
      <c r="B433" s="60"/>
      <c r="C433" s="27">
        <v>1090</v>
      </c>
      <c r="D433" s="27">
        <v>1090</v>
      </c>
      <c r="E433" s="40">
        <f aca="true" t="shared" si="10" ref="E433:E495">D433/C433*100</f>
        <v>100</v>
      </c>
    </row>
    <row r="434" spans="1:5" ht="12.75" customHeight="1">
      <c r="A434" s="45" t="s">
        <v>303</v>
      </c>
      <c r="B434" s="60"/>
      <c r="C434" s="27">
        <v>350</v>
      </c>
      <c r="D434" s="27">
        <v>350</v>
      </c>
      <c r="E434" s="40">
        <f t="shared" si="10"/>
        <v>100</v>
      </c>
    </row>
    <row r="435" spans="1:5" ht="12.75" customHeight="1">
      <c r="A435" s="45" t="s">
        <v>180</v>
      </c>
      <c r="B435" s="60"/>
      <c r="C435" s="27">
        <v>5237</v>
      </c>
      <c r="D435" s="27">
        <v>5213</v>
      </c>
      <c r="E435" s="40">
        <f t="shared" si="10"/>
        <v>99.54172236012985</v>
      </c>
    </row>
    <row r="436" spans="1:5" ht="12.75" customHeight="1" hidden="1">
      <c r="A436" s="45" t="s">
        <v>39</v>
      </c>
      <c r="B436" s="60"/>
      <c r="C436" s="27"/>
      <c r="D436" s="27"/>
      <c r="E436" s="40" t="e">
        <f t="shared" si="10"/>
        <v>#DIV/0!</v>
      </c>
    </row>
    <row r="437" spans="1:5" ht="12.75" customHeight="1">
      <c r="A437" s="50" t="s">
        <v>33</v>
      </c>
      <c r="B437" s="11">
        <f>SUM(B439:B446)</f>
        <v>168.8</v>
      </c>
      <c r="C437" s="106">
        <f>SUM(C439:C446)</f>
        <v>68055</v>
      </c>
      <c r="D437" s="106">
        <f>SUM(D439:D446)</f>
        <v>67847.5</v>
      </c>
      <c r="E437" s="40">
        <f t="shared" si="10"/>
        <v>99.69509955183308</v>
      </c>
    </row>
    <row r="438" spans="1:5" ht="12.75" customHeight="1">
      <c r="A438" s="44" t="s">
        <v>1</v>
      </c>
      <c r="B438" s="60"/>
      <c r="C438" s="27"/>
      <c r="D438" s="27"/>
      <c r="E438" s="40"/>
    </row>
    <row r="439" spans="1:5" ht="12.75" customHeight="1">
      <c r="A439" s="47" t="s">
        <v>97</v>
      </c>
      <c r="B439" s="60"/>
      <c r="C439" s="27">
        <v>8960</v>
      </c>
      <c r="D439" s="27">
        <v>8960</v>
      </c>
      <c r="E439" s="40">
        <f t="shared" si="10"/>
        <v>100</v>
      </c>
    </row>
    <row r="440" spans="1:5" ht="12.75" customHeight="1">
      <c r="A440" s="45" t="s">
        <v>52</v>
      </c>
      <c r="B440" s="60"/>
      <c r="C440" s="27">
        <v>17076.1</v>
      </c>
      <c r="D440" s="27">
        <v>16952.9</v>
      </c>
      <c r="E440" s="40">
        <f t="shared" si="10"/>
        <v>99.27852378470496</v>
      </c>
    </row>
    <row r="441" spans="1:5" ht="12.75" customHeight="1">
      <c r="A441" s="45" t="s">
        <v>36</v>
      </c>
      <c r="B441" s="60"/>
      <c r="C441" s="27">
        <v>200</v>
      </c>
      <c r="D441" s="27">
        <v>200</v>
      </c>
      <c r="E441" s="40">
        <f t="shared" si="10"/>
        <v>100</v>
      </c>
    </row>
    <row r="442" spans="1:5" ht="12.75" customHeight="1">
      <c r="A442" s="45" t="s">
        <v>197</v>
      </c>
      <c r="B442" s="60">
        <v>168.8</v>
      </c>
      <c r="C442" s="27">
        <v>2919.3</v>
      </c>
      <c r="D442" s="27">
        <v>2886.1</v>
      </c>
      <c r="E442" s="40">
        <f t="shared" si="10"/>
        <v>98.86274106806425</v>
      </c>
    </row>
    <row r="443" spans="1:5" ht="12.75" customHeight="1">
      <c r="A443" s="45" t="s">
        <v>302</v>
      </c>
      <c r="B443" s="60"/>
      <c r="C443" s="27">
        <v>26.4</v>
      </c>
      <c r="D443" s="27">
        <v>0</v>
      </c>
      <c r="E443" s="40">
        <f t="shared" si="10"/>
        <v>0</v>
      </c>
    </row>
    <row r="444" spans="1:5" ht="12.75" customHeight="1">
      <c r="A444" s="45" t="s">
        <v>199</v>
      </c>
      <c r="B444" s="60"/>
      <c r="C444" s="27">
        <v>38564.3</v>
      </c>
      <c r="D444" s="27">
        <v>38564.3</v>
      </c>
      <c r="E444" s="40">
        <f t="shared" si="10"/>
        <v>100</v>
      </c>
    </row>
    <row r="445" spans="1:5" ht="12.75" customHeight="1" hidden="1">
      <c r="A445" s="45" t="s">
        <v>39</v>
      </c>
      <c r="B445" s="60"/>
      <c r="C445" s="27"/>
      <c r="D445" s="27"/>
      <c r="E445" s="40" t="e">
        <f t="shared" si="10"/>
        <v>#DIV/0!</v>
      </c>
    </row>
    <row r="446" spans="1:5" ht="12.75" customHeight="1">
      <c r="A446" s="53" t="s">
        <v>304</v>
      </c>
      <c r="B446" s="83"/>
      <c r="C446" s="103">
        <v>308.9</v>
      </c>
      <c r="D446" s="103">
        <v>284.2</v>
      </c>
      <c r="E446" s="102">
        <f t="shared" si="10"/>
        <v>92.00388475234705</v>
      </c>
    </row>
    <row r="447" spans="1:5" ht="15" customHeight="1">
      <c r="A447" s="81" t="s">
        <v>61</v>
      </c>
      <c r="B447" s="82">
        <f>B448+B451</f>
        <v>5263.4</v>
      </c>
      <c r="C447" s="105">
        <f>C448+C451</f>
        <v>3563.4</v>
      </c>
      <c r="D447" s="105">
        <f>D448+D451</f>
        <v>2205.6</v>
      </c>
      <c r="E447" s="79">
        <f t="shared" si="10"/>
        <v>61.89594207779086</v>
      </c>
    </row>
    <row r="448" spans="1:5" ht="12.75" customHeight="1">
      <c r="A448" s="50" t="s">
        <v>32</v>
      </c>
      <c r="B448" s="11">
        <f>SUM(B450:B450)</f>
        <v>3883.4</v>
      </c>
      <c r="C448" s="106">
        <f>SUM(C450:C450)</f>
        <v>3563.4</v>
      </c>
      <c r="D448" s="106">
        <f>SUM(D450:D450)</f>
        <v>2205.6</v>
      </c>
      <c r="E448" s="40">
        <f t="shared" si="10"/>
        <v>61.89594207779086</v>
      </c>
    </row>
    <row r="449" spans="1:5" ht="12.75" customHeight="1">
      <c r="A449" s="44" t="s">
        <v>1</v>
      </c>
      <c r="B449" s="60"/>
      <c r="C449" s="27"/>
      <c r="D449" s="27"/>
      <c r="E449" s="40"/>
    </row>
    <row r="450" spans="1:5" ht="12.75" customHeight="1">
      <c r="A450" s="45" t="s">
        <v>8</v>
      </c>
      <c r="B450" s="36">
        <v>3883.4</v>
      </c>
      <c r="C450" s="27">
        <v>3563.4</v>
      </c>
      <c r="D450" s="27">
        <v>2205.6</v>
      </c>
      <c r="E450" s="40">
        <f t="shared" si="10"/>
        <v>61.89594207779086</v>
      </c>
    </row>
    <row r="451" spans="1:5" ht="12.75" customHeight="1">
      <c r="A451" s="50" t="s">
        <v>33</v>
      </c>
      <c r="B451" s="11">
        <f>SUM(B453:B453)</f>
        <v>1380</v>
      </c>
      <c r="C451" s="106">
        <f>SUM(C453:C453)</f>
        <v>0</v>
      </c>
      <c r="D451" s="106">
        <f>SUM(D453:D453)</f>
        <v>0</v>
      </c>
      <c r="E451" s="46" t="s">
        <v>139</v>
      </c>
    </row>
    <row r="452" spans="1:5" ht="12.75" customHeight="1">
      <c r="A452" s="44" t="s">
        <v>1</v>
      </c>
      <c r="B452" s="60"/>
      <c r="C452" s="27"/>
      <c r="D452" s="27"/>
      <c r="E452" s="46"/>
    </row>
    <row r="453" spans="1:5" ht="12.75" customHeight="1">
      <c r="A453" s="52" t="s">
        <v>36</v>
      </c>
      <c r="B453" s="83">
        <v>1380</v>
      </c>
      <c r="C453" s="103">
        <v>0</v>
      </c>
      <c r="D453" s="103">
        <v>0</v>
      </c>
      <c r="E453" s="118" t="s">
        <v>139</v>
      </c>
    </row>
    <row r="454" spans="1:5" ht="15" customHeight="1">
      <c r="A454" s="81" t="s">
        <v>20</v>
      </c>
      <c r="B454" s="82">
        <f>B455</f>
        <v>125548</v>
      </c>
      <c r="C454" s="105">
        <f>C455</f>
        <v>146151.4</v>
      </c>
      <c r="D454" s="105">
        <f>D455</f>
        <v>44550.9</v>
      </c>
      <c r="E454" s="79">
        <f t="shared" si="10"/>
        <v>30.48270492106131</v>
      </c>
    </row>
    <row r="455" spans="1:5" ht="15" customHeight="1">
      <c r="A455" s="50" t="s">
        <v>32</v>
      </c>
      <c r="B455" s="11">
        <f>SUM(B457:B460)</f>
        <v>125548</v>
      </c>
      <c r="C455" s="106">
        <f>SUM(C457:C460)</f>
        <v>146151.4</v>
      </c>
      <c r="D455" s="106">
        <f>SUM(D457:D460)</f>
        <v>44550.9</v>
      </c>
      <c r="E455" s="40">
        <f t="shared" si="10"/>
        <v>30.48270492106131</v>
      </c>
    </row>
    <row r="456" spans="1:5" ht="12.75" customHeight="1">
      <c r="A456" s="44" t="s">
        <v>1</v>
      </c>
      <c r="B456" s="7"/>
      <c r="C456" s="27"/>
      <c r="D456" s="27"/>
      <c r="E456" s="40"/>
    </row>
    <row r="457" spans="1:5" ht="15" customHeight="1">
      <c r="A457" s="55" t="s">
        <v>130</v>
      </c>
      <c r="B457" s="60">
        <v>63680</v>
      </c>
      <c r="C457" s="27">
        <v>230.7</v>
      </c>
      <c r="D457" s="27">
        <v>0</v>
      </c>
      <c r="E457" s="40">
        <f t="shared" si="10"/>
        <v>0</v>
      </c>
    </row>
    <row r="458" spans="1:5" ht="15" customHeight="1">
      <c r="A458" s="55" t="s">
        <v>305</v>
      </c>
      <c r="B458" s="60"/>
      <c r="C458" s="27">
        <v>30303.1</v>
      </c>
      <c r="D458" s="27">
        <v>30303.1</v>
      </c>
      <c r="E458" s="40">
        <f t="shared" si="10"/>
        <v>100</v>
      </c>
    </row>
    <row r="459" spans="1:5" ht="12.75">
      <c r="A459" s="55" t="s">
        <v>125</v>
      </c>
      <c r="B459" s="60"/>
      <c r="C459" s="27">
        <v>1021.4</v>
      </c>
      <c r="D459" s="27">
        <v>1021.4</v>
      </c>
      <c r="E459" s="40">
        <f t="shared" si="10"/>
        <v>100</v>
      </c>
    </row>
    <row r="460" spans="1:5" ht="12.75">
      <c r="A460" s="52" t="s">
        <v>8</v>
      </c>
      <c r="B460" s="83">
        <v>61868</v>
      </c>
      <c r="C460" s="103">
        <v>114596.2</v>
      </c>
      <c r="D460" s="103">
        <v>13226.4</v>
      </c>
      <c r="E460" s="102">
        <f t="shared" si="10"/>
        <v>11.541743967077442</v>
      </c>
    </row>
    <row r="461" spans="1:5" ht="15" customHeight="1">
      <c r="A461" s="81" t="s">
        <v>306</v>
      </c>
      <c r="B461" s="82">
        <f>B462</f>
        <v>2000</v>
      </c>
      <c r="C461" s="105">
        <f>C462</f>
        <v>2018.8</v>
      </c>
      <c r="D461" s="105">
        <f>D462</f>
        <v>10.8</v>
      </c>
      <c r="E461" s="79">
        <f t="shared" si="10"/>
        <v>0.5349712700614226</v>
      </c>
    </row>
    <row r="462" spans="1:5" ht="12.75" customHeight="1">
      <c r="A462" s="50" t="s">
        <v>32</v>
      </c>
      <c r="B462" s="11">
        <f>B464</f>
        <v>2000</v>
      </c>
      <c r="C462" s="106">
        <f>C464</f>
        <v>2018.8</v>
      </c>
      <c r="D462" s="106">
        <f>D464</f>
        <v>10.8</v>
      </c>
      <c r="E462" s="40">
        <f t="shared" si="10"/>
        <v>0.5349712700614226</v>
      </c>
    </row>
    <row r="463" spans="1:5" ht="12.75" customHeight="1">
      <c r="A463" s="44" t="s">
        <v>1</v>
      </c>
      <c r="B463" s="60"/>
      <c r="C463" s="27"/>
      <c r="D463" s="27"/>
      <c r="E463" s="40"/>
    </row>
    <row r="464" spans="1:5" ht="12.75" customHeight="1">
      <c r="A464" s="52" t="s">
        <v>8</v>
      </c>
      <c r="B464" s="83">
        <v>2000</v>
      </c>
      <c r="C464" s="103">
        <v>2018.8</v>
      </c>
      <c r="D464" s="103">
        <v>10.8</v>
      </c>
      <c r="E464" s="102">
        <f t="shared" si="10"/>
        <v>0.5349712700614226</v>
      </c>
    </row>
    <row r="465" spans="1:5" ht="15" customHeight="1">
      <c r="A465" s="81" t="s">
        <v>57</v>
      </c>
      <c r="B465" s="82">
        <f>B467+B468</f>
        <v>228908.1</v>
      </c>
      <c r="C465" s="105">
        <f>C467+C468</f>
        <v>487211.89999999985</v>
      </c>
      <c r="D465" s="105">
        <f>D467+D468</f>
        <v>321675</v>
      </c>
      <c r="E465" s="79">
        <f t="shared" si="10"/>
        <v>66.0236336591943</v>
      </c>
    </row>
    <row r="466" spans="1:5" ht="12.75" customHeight="1">
      <c r="A466" s="39" t="s">
        <v>1</v>
      </c>
      <c r="B466" s="7"/>
      <c r="C466" s="22"/>
      <c r="D466" s="22"/>
      <c r="E466" s="40"/>
    </row>
    <row r="467" spans="1:5" ht="12.75" customHeight="1">
      <c r="A467" s="37" t="s">
        <v>32</v>
      </c>
      <c r="B467" s="7">
        <f>B482+B494+B496+B501+B506+B497+B487+B508+B489</f>
        <v>13747.2</v>
      </c>
      <c r="C467" s="22">
        <f>C482+C494+C496+C501+C506+C497+C487+C508+C489</f>
        <v>71892.59999999999</v>
      </c>
      <c r="D467" s="22">
        <f>D482+D494+D496+D501+D506+D497+D487+D508+D489+D511</f>
        <v>54218.100000000006</v>
      </c>
      <c r="E467" s="40">
        <f t="shared" si="10"/>
        <v>75.4154113218885</v>
      </c>
    </row>
    <row r="468" spans="1:5" ht="12.75" customHeight="1">
      <c r="A468" s="37" t="s">
        <v>33</v>
      </c>
      <c r="B468" s="7">
        <f>B471+B472+B474+B475+B477+B478+B479+B483+B484+B486+B488+B490+B492+B493+B495+B498+B500+B502+B503+B505+B507+B509+B510</f>
        <v>215160.9</v>
      </c>
      <c r="C468" s="22">
        <f>C471+C472+C474+C475+C477+C478+C479+C483+C484+C486+C488+C490+C492+C493+C495+C498+C500+C502+C503+C505+C507+C509+C510</f>
        <v>415319.2999999999</v>
      </c>
      <c r="D468" s="22">
        <f>D471+D472+D474+D475+D477+D478+D479+D483+D484+D486+D488+D490+D492+D493+D495+D498+D500+D502+D503+D505+D507+D509+D510</f>
        <v>267456.9</v>
      </c>
      <c r="E468" s="40">
        <f t="shared" si="10"/>
        <v>64.39789819543664</v>
      </c>
    </row>
    <row r="469" spans="1:5" ht="12.75" customHeight="1">
      <c r="A469" s="39" t="s">
        <v>40</v>
      </c>
      <c r="B469" s="7"/>
      <c r="C469" s="27"/>
      <c r="D469" s="27"/>
      <c r="E469" s="40"/>
    </row>
    <row r="470" spans="1:5" ht="12.75" customHeight="1">
      <c r="A470" s="84" t="s">
        <v>86</v>
      </c>
      <c r="B470" s="60">
        <f>B471+B472</f>
        <v>0</v>
      </c>
      <c r="C470" s="108">
        <f>C471+C472</f>
        <v>500.3</v>
      </c>
      <c r="D470" s="108">
        <f>D471+D472</f>
        <v>485.6</v>
      </c>
      <c r="E470" s="40">
        <f t="shared" si="10"/>
        <v>97.06176294223467</v>
      </c>
    </row>
    <row r="471" spans="1:5" ht="12.75" customHeight="1">
      <c r="A471" s="84" t="s">
        <v>72</v>
      </c>
      <c r="B471" s="60"/>
      <c r="C471" s="108">
        <v>500.3</v>
      </c>
      <c r="D471" s="108">
        <v>485.6</v>
      </c>
      <c r="E471" s="40">
        <f t="shared" si="10"/>
        <v>97.06176294223467</v>
      </c>
    </row>
    <row r="472" spans="1:5" ht="12.75" customHeight="1" hidden="1">
      <c r="A472" s="84" t="s">
        <v>69</v>
      </c>
      <c r="B472" s="60"/>
      <c r="C472" s="108"/>
      <c r="D472" s="108"/>
      <c r="E472" s="40" t="e">
        <f t="shared" si="10"/>
        <v>#DIV/0!</v>
      </c>
    </row>
    <row r="473" spans="1:5" ht="12.75" customHeight="1">
      <c r="A473" s="84" t="s">
        <v>73</v>
      </c>
      <c r="B473" s="60">
        <f>B474+B475</f>
        <v>2000</v>
      </c>
      <c r="C473" s="108">
        <f>C474+C475</f>
        <v>5287.7</v>
      </c>
      <c r="D473" s="108">
        <f>D474+D475</f>
        <v>1600.6</v>
      </c>
      <c r="E473" s="40">
        <f t="shared" si="10"/>
        <v>30.27024982506572</v>
      </c>
    </row>
    <row r="474" spans="1:5" ht="12.75" customHeight="1">
      <c r="A474" s="84" t="s">
        <v>72</v>
      </c>
      <c r="B474" s="60">
        <v>510</v>
      </c>
      <c r="C474" s="27">
        <v>2390</v>
      </c>
      <c r="D474" s="27">
        <v>1600.6</v>
      </c>
      <c r="E474" s="40">
        <f t="shared" si="10"/>
        <v>66.97071129707113</v>
      </c>
    </row>
    <row r="475" spans="1:5" ht="12.75" customHeight="1">
      <c r="A475" s="84" t="s">
        <v>69</v>
      </c>
      <c r="B475" s="60">
        <v>1490</v>
      </c>
      <c r="C475" s="27">
        <v>2897.7</v>
      </c>
      <c r="D475" s="27">
        <v>0</v>
      </c>
      <c r="E475" s="40">
        <f t="shared" si="10"/>
        <v>0</v>
      </c>
    </row>
    <row r="476" spans="1:5" ht="12.75" customHeight="1">
      <c r="A476" s="84" t="s">
        <v>41</v>
      </c>
      <c r="B476" s="60">
        <f>SUM(B477:B479)</f>
        <v>63000</v>
      </c>
      <c r="C476" s="108">
        <f>SUM(C477:C479)</f>
        <v>68749.29999999999</v>
      </c>
      <c r="D476" s="108">
        <f>SUM(D477:D479)</f>
        <v>48889.1</v>
      </c>
      <c r="E476" s="40">
        <f t="shared" si="10"/>
        <v>71.11214223272093</v>
      </c>
    </row>
    <row r="477" spans="1:5" ht="12.75" customHeight="1">
      <c r="A477" s="84" t="s">
        <v>98</v>
      </c>
      <c r="B477" s="60"/>
      <c r="C477" s="27">
        <v>18351.1</v>
      </c>
      <c r="D477" s="27">
        <v>15234.9</v>
      </c>
      <c r="E477" s="40">
        <f t="shared" si="10"/>
        <v>83.019001585736</v>
      </c>
    </row>
    <row r="478" spans="1:5" ht="12.75" customHeight="1">
      <c r="A478" s="84" t="s">
        <v>117</v>
      </c>
      <c r="B478" s="60">
        <v>53000</v>
      </c>
      <c r="C478" s="27">
        <v>50098.2</v>
      </c>
      <c r="D478" s="27">
        <v>33654.2</v>
      </c>
      <c r="E478" s="40">
        <f t="shared" si="10"/>
        <v>67.17646542191137</v>
      </c>
    </row>
    <row r="479" spans="1:5" ht="12.75" customHeight="1">
      <c r="A479" s="84" t="s">
        <v>69</v>
      </c>
      <c r="B479" s="60">
        <v>10000</v>
      </c>
      <c r="C479" s="27">
        <v>300</v>
      </c>
      <c r="D479" s="27">
        <v>0</v>
      </c>
      <c r="E479" s="40">
        <f t="shared" si="10"/>
        <v>0</v>
      </c>
    </row>
    <row r="480" spans="1:5" ht="12.75" customHeight="1" hidden="1">
      <c r="A480" s="45" t="s">
        <v>307</v>
      </c>
      <c r="B480" s="60"/>
      <c r="C480" s="27"/>
      <c r="D480" s="27"/>
      <c r="E480" s="40" t="e">
        <f t="shared" si="10"/>
        <v>#DIV/0!</v>
      </c>
    </row>
    <row r="481" spans="1:5" ht="12.75" customHeight="1">
      <c r="A481" s="84" t="s">
        <v>71</v>
      </c>
      <c r="B481" s="60">
        <f>B482+B483+B484</f>
        <v>4557.2</v>
      </c>
      <c r="C481" s="108">
        <f>C482+C483+C484</f>
        <v>9018.800000000001</v>
      </c>
      <c r="D481" s="108">
        <f>D482+D483+D484</f>
        <v>2536.8</v>
      </c>
      <c r="E481" s="40">
        <f t="shared" si="10"/>
        <v>28.12791058677429</v>
      </c>
    </row>
    <row r="482" spans="1:5" ht="12.75" customHeight="1">
      <c r="A482" s="84" t="s">
        <v>70</v>
      </c>
      <c r="B482" s="60">
        <v>3497.2</v>
      </c>
      <c r="C482" s="27">
        <v>4081.6</v>
      </c>
      <c r="D482" s="27">
        <v>1604.3</v>
      </c>
      <c r="E482" s="40">
        <f t="shared" si="10"/>
        <v>39.305664445315564</v>
      </c>
    </row>
    <row r="483" spans="1:5" ht="12.75" customHeight="1">
      <c r="A483" s="84" t="s">
        <v>117</v>
      </c>
      <c r="B483" s="60">
        <v>560</v>
      </c>
      <c r="C483" s="27">
        <v>4386</v>
      </c>
      <c r="D483" s="27">
        <v>932.5</v>
      </c>
      <c r="E483" s="40">
        <f t="shared" si="10"/>
        <v>21.260829913360695</v>
      </c>
    </row>
    <row r="484" spans="1:5" ht="12.75" customHeight="1">
      <c r="A484" s="84" t="s">
        <v>69</v>
      </c>
      <c r="B484" s="60">
        <v>500</v>
      </c>
      <c r="C484" s="27">
        <v>551.2</v>
      </c>
      <c r="D484" s="27">
        <v>0</v>
      </c>
      <c r="E484" s="40">
        <f t="shared" si="10"/>
        <v>0</v>
      </c>
    </row>
    <row r="485" spans="1:5" ht="12.75" customHeight="1">
      <c r="A485" s="84" t="s">
        <v>42</v>
      </c>
      <c r="B485" s="60">
        <f>SUM(B486:B490)</f>
        <v>38200</v>
      </c>
      <c r="C485" s="108">
        <f>SUM(C486:C490)</f>
        <v>147257.7</v>
      </c>
      <c r="D485" s="108">
        <f>SUM(D486:D490)</f>
        <v>112534.09999999999</v>
      </c>
      <c r="E485" s="40">
        <f t="shared" si="10"/>
        <v>76.41984086400913</v>
      </c>
    </row>
    <row r="486" spans="1:5" ht="12.75" customHeight="1">
      <c r="A486" s="84" t="s">
        <v>99</v>
      </c>
      <c r="B486" s="60">
        <v>28900</v>
      </c>
      <c r="C486" s="27">
        <v>104053.4</v>
      </c>
      <c r="D486" s="27">
        <v>74481.7</v>
      </c>
      <c r="E486" s="40">
        <f t="shared" si="10"/>
        <v>71.58026551751313</v>
      </c>
    </row>
    <row r="487" spans="1:5" ht="12.75" customHeight="1">
      <c r="A487" s="84" t="s">
        <v>121</v>
      </c>
      <c r="B487" s="60">
        <v>9050</v>
      </c>
      <c r="C487" s="27">
        <v>36972.6</v>
      </c>
      <c r="D487" s="27">
        <v>33932.5</v>
      </c>
      <c r="E487" s="40">
        <f t="shared" si="10"/>
        <v>91.77742436290659</v>
      </c>
    </row>
    <row r="488" spans="1:5" ht="12.75" customHeight="1" hidden="1">
      <c r="A488" s="84" t="s">
        <v>54</v>
      </c>
      <c r="B488" s="60"/>
      <c r="C488" s="27"/>
      <c r="D488" s="27"/>
      <c r="E488" s="40" t="e">
        <f t="shared" si="10"/>
        <v>#DIV/0!</v>
      </c>
    </row>
    <row r="489" spans="1:5" ht="12.75" customHeight="1">
      <c r="A489" s="45" t="s">
        <v>307</v>
      </c>
      <c r="B489" s="60"/>
      <c r="C489" s="27">
        <v>6231.7</v>
      </c>
      <c r="D489" s="27">
        <v>4119.9</v>
      </c>
      <c r="E489" s="40">
        <f t="shared" si="10"/>
        <v>66.11197586533369</v>
      </c>
    </row>
    <row r="490" spans="1:5" ht="12.75" customHeight="1">
      <c r="A490" s="84" t="s">
        <v>67</v>
      </c>
      <c r="B490" s="60">
        <v>250</v>
      </c>
      <c r="C490" s="27">
        <v>0</v>
      </c>
      <c r="D490" s="27">
        <v>0</v>
      </c>
      <c r="E490" s="46" t="s">
        <v>139</v>
      </c>
    </row>
    <row r="491" spans="1:5" ht="12.75" customHeight="1">
      <c r="A491" s="84" t="s">
        <v>43</v>
      </c>
      <c r="B491" s="60">
        <f>SUM(B492:B498)</f>
        <v>79780</v>
      </c>
      <c r="C491" s="108">
        <f>SUM(C492:C498)</f>
        <v>140882.4</v>
      </c>
      <c r="D491" s="108">
        <f>SUM(D492:D498)</f>
        <v>77721.49999999999</v>
      </c>
      <c r="E491" s="40">
        <f t="shared" si="10"/>
        <v>55.16764336780179</v>
      </c>
    </row>
    <row r="492" spans="1:5" ht="12.75" customHeight="1">
      <c r="A492" s="84" t="s">
        <v>68</v>
      </c>
      <c r="B492" s="60">
        <v>53416</v>
      </c>
      <c r="C492" s="27">
        <v>92451.8</v>
      </c>
      <c r="D492" s="27">
        <v>40192.5</v>
      </c>
      <c r="E492" s="40">
        <f t="shared" si="10"/>
        <v>43.474004832788545</v>
      </c>
    </row>
    <row r="493" spans="1:5" ht="12.75" customHeight="1" thickBot="1">
      <c r="A493" s="129" t="s">
        <v>100</v>
      </c>
      <c r="B493" s="128">
        <v>10855</v>
      </c>
      <c r="C493" s="117">
        <v>30952.5</v>
      </c>
      <c r="D493" s="117">
        <v>24671.2</v>
      </c>
      <c r="E493" s="70">
        <f t="shared" si="10"/>
        <v>79.70664728212584</v>
      </c>
    </row>
    <row r="494" spans="1:5" ht="12.75" customHeight="1" hidden="1">
      <c r="A494" s="84" t="s">
        <v>161</v>
      </c>
      <c r="B494" s="60"/>
      <c r="C494" s="27"/>
      <c r="D494" s="27"/>
      <c r="E494" s="40" t="e">
        <f t="shared" si="10"/>
        <v>#DIV/0!</v>
      </c>
    </row>
    <row r="495" spans="1:5" ht="12.75" customHeight="1">
      <c r="A495" s="84" t="s">
        <v>101</v>
      </c>
      <c r="B495" s="60">
        <v>6009</v>
      </c>
      <c r="C495" s="27">
        <v>8312</v>
      </c>
      <c r="D495" s="27">
        <v>7757.4</v>
      </c>
      <c r="E495" s="40">
        <f t="shared" si="10"/>
        <v>93.32771896053897</v>
      </c>
    </row>
    <row r="496" spans="1:5" ht="12.75" customHeight="1">
      <c r="A496" s="84" t="s">
        <v>118</v>
      </c>
      <c r="B496" s="60"/>
      <c r="C496" s="27">
        <v>185</v>
      </c>
      <c r="D496" s="27">
        <v>184.5</v>
      </c>
      <c r="E496" s="40">
        <f aca="true" t="shared" si="11" ref="E496:E527">D496/C496*100</f>
        <v>99.72972972972973</v>
      </c>
    </row>
    <row r="497" spans="1:5" ht="12.75" customHeight="1">
      <c r="A497" s="84" t="s">
        <v>62</v>
      </c>
      <c r="B497" s="60"/>
      <c r="C497" s="27">
        <v>8980.5</v>
      </c>
      <c r="D497" s="27">
        <v>4915.9</v>
      </c>
      <c r="E497" s="40">
        <f t="shared" si="11"/>
        <v>54.7397138243973</v>
      </c>
    </row>
    <row r="498" spans="1:5" ht="12.75" customHeight="1">
      <c r="A498" s="84" t="s">
        <v>67</v>
      </c>
      <c r="B498" s="60">
        <v>9500</v>
      </c>
      <c r="C498" s="27">
        <v>0.6</v>
      </c>
      <c r="D498" s="27">
        <v>0</v>
      </c>
      <c r="E498" s="40">
        <f t="shared" si="11"/>
        <v>0</v>
      </c>
    </row>
    <row r="499" spans="1:5" ht="12.75" customHeight="1">
      <c r="A499" s="84" t="s">
        <v>37</v>
      </c>
      <c r="B499" s="60">
        <f>SUM(B500:B503)</f>
        <v>3500</v>
      </c>
      <c r="C499" s="108">
        <f>SUM(C500:C503)</f>
        <v>7616.1</v>
      </c>
      <c r="D499" s="108">
        <f>SUM(D500:D503)</f>
        <v>4764.099999999999</v>
      </c>
      <c r="E499" s="40">
        <f t="shared" si="11"/>
        <v>62.55301269678706</v>
      </c>
    </row>
    <row r="500" spans="1:5" ht="12.75" customHeight="1">
      <c r="A500" s="84" t="s">
        <v>99</v>
      </c>
      <c r="B500" s="60">
        <v>2400</v>
      </c>
      <c r="C500" s="27">
        <v>3760</v>
      </c>
      <c r="D500" s="27">
        <v>3124.1</v>
      </c>
      <c r="E500" s="40">
        <f t="shared" si="11"/>
        <v>83.0877659574468</v>
      </c>
    </row>
    <row r="501" spans="1:5" ht="12.75" customHeight="1">
      <c r="A501" s="84" t="s">
        <v>121</v>
      </c>
      <c r="B501" s="60"/>
      <c r="C501" s="27">
        <v>1593</v>
      </c>
      <c r="D501" s="27">
        <v>1559.3</v>
      </c>
      <c r="E501" s="40">
        <f t="shared" si="11"/>
        <v>97.88449466415568</v>
      </c>
    </row>
    <row r="502" spans="1:5" ht="12.75" customHeight="1">
      <c r="A502" s="84" t="s">
        <v>54</v>
      </c>
      <c r="B502" s="60">
        <v>600</v>
      </c>
      <c r="C502" s="27">
        <v>600</v>
      </c>
      <c r="D502" s="27">
        <v>80.7</v>
      </c>
      <c r="E502" s="40">
        <f t="shared" si="11"/>
        <v>13.450000000000001</v>
      </c>
    </row>
    <row r="503" spans="1:5" ht="12.75" customHeight="1">
      <c r="A503" s="84" t="s">
        <v>67</v>
      </c>
      <c r="B503" s="60">
        <v>500</v>
      </c>
      <c r="C503" s="27">
        <v>1663.1</v>
      </c>
      <c r="D503" s="27">
        <v>0</v>
      </c>
      <c r="E503" s="40">
        <f t="shared" si="11"/>
        <v>0</v>
      </c>
    </row>
    <row r="504" spans="1:5" ht="12.75" customHeight="1">
      <c r="A504" s="84" t="s">
        <v>35</v>
      </c>
      <c r="B504" s="60">
        <f>SUM(B505:B509)</f>
        <v>35979.8</v>
      </c>
      <c r="C504" s="108">
        <f>SUM(C505:C509)</f>
        <v>105343.4</v>
      </c>
      <c r="D504" s="108">
        <f>SUM(D505:D509)</f>
        <v>73137.79999999999</v>
      </c>
      <c r="E504" s="40">
        <f t="shared" si="11"/>
        <v>69.42798504699866</v>
      </c>
    </row>
    <row r="505" spans="1:5" ht="12.75" customHeight="1">
      <c r="A505" s="84" t="s">
        <v>99</v>
      </c>
      <c r="B505" s="60">
        <v>7700</v>
      </c>
      <c r="C505" s="27">
        <v>21885.8</v>
      </c>
      <c r="D505" s="27">
        <v>20907.8</v>
      </c>
      <c r="E505" s="40">
        <f t="shared" si="11"/>
        <v>95.53134909393304</v>
      </c>
    </row>
    <row r="506" spans="1:5" ht="12.75" customHeight="1">
      <c r="A506" s="84" t="s">
        <v>121</v>
      </c>
      <c r="B506" s="60">
        <v>1100</v>
      </c>
      <c r="C506" s="27">
        <v>9686.8</v>
      </c>
      <c r="D506" s="27">
        <v>3747.4</v>
      </c>
      <c r="E506" s="40">
        <f t="shared" si="11"/>
        <v>38.68563405871909</v>
      </c>
    </row>
    <row r="507" spans="1:5" ht="12.75" customHeight="1">
      <c r="A507" s="84" t="s">
        <v>55</v>
      </c>
      <c r="B507" s="60">
        <v>27079.8</v>
      </c>
      <c r="C507" s="27">
        <v>69609.4</v>
      </c>
      <c r="D507" s="27">
        <v>44333.7</v>
      </c>
      <c r="E507" s="40">
        <f t="shared" si="11"/>
        <v>63.689243119463754</v>
      </c>
    </row>
    <row r="508" spans="1:5" ht="12.75" customHeight="1">
      <c r="A508" s="84" t="s">
        <v>62</v>
      </c>
      <c r="B508" s="60">
        <v>100</v>
      </c>
      <c r="C508" s="27">
        <v>4161.4</v>
      </c>
      <c r="D508" s="27">
        <v>4148.9</v>
      </c>
      <c r="E508" s="40">
        <f t="shared" si="11"/>
        <v>99.69962032008459</v>
      </c>
    </row>
    <row r="509" spans="1:5" ht="12.75" customHeight="1" hidden="1">
      <c r="A509" s="84" t="s">
        <v>67</v>
      </c>
      <c r="B509" s="60"/>
      <c r="C509" s="27"/>
      <c r="D509" s="27"/>
      <c r="E509" s="40" t="e">
        <f t="shared" si="11"/>
        <v>#DIV/0!</v>
      </c>
    </row>
    <row r="510" spans="1:5" ht="12.75" customHeight="1">
      <c r="A510" s="84" t="s">
        <v>74</v>
      </c>
      <c r="B510" s="60">
        <v>1891.1</v>
      </c>
      <c r="C510" s="27">
        <v>2556.2</v>
      </c>
      <c r="D510" s="27">
        <v>0</v>
      </c>
      <c r="E510" s="40">
        <f t="shared" si="11"/>
        <v>0</v>
      </c>
    </row>
    <row r="511" spans="1:5" ht="12.75" customHeight="1">
      <c r="A511" s="52" t="s">
        <v>311</v>
      </c>
      <c r="B511" s="83"/>
      <c r="C511" s="103"/>
      <c r="D511" s="103">
        <v>5.4</v>
      </c>
      <c r="E511" s="118" t="s">
        <v>139</v>
      </c>
    </row>
    <row r="512" spans="1:5" ht="15" customHeight="1" thickBot="1">
      <c r="A512" s="90" t="s">
        <v>105</v>
      </c>
      <c r="B512" s="87">
        <f>390+4577</f>
        <v>4967</v>
      </c>
      <c r="C512" s="122">
        <v>6383.1</v>
      </c>
      <c r="D512" s="122">
        <v>4131.9</v>
      </c>
      <c r="E512" s="123">
        <f t="shared" si="11"/>
        <v>64.73187009446819</v>
      </c>
    </row>
    <row r="513" spans="1:5" ht="15.75" thickBot="1">
      <c r="A513" s="6" t="s">
        <v>21</v>
      </c>
      <c r="B513" s="13">
        <f>B129+B144+B169+B188+B199+B227+B237+B248+B307+B355+B376+B395+B424+B447+B454+B461+B465+B512</f>
        <v>3200620.0999999996</v>
      </c>
      <c r="C513" s="110">
        <f>C129+C144+C169+C188+C199+C227+C237+C248+C307+C355+C376+C395+C424+C447+C454+C461+C465+C512</f>
        <v>9925586.3</v>
      </c>
      <c r="D513" s="110">
        <f>D129+D144+D169+D188+D199+D227+D237+D248+D307+D355+D376+D395+D424+D447+D454+D461+D465+D512</f>
        <v>8944257</v>
      </c>
      <c r="E513" s="125">
        <f t="shared" si="11"/>
        <v>90.1131351807399</v>
      </c>
    </row>
    <row r="514" spans="1:5" ht="12.75" customHeight="1" thickBot="1">
      <c r="A514" s="5" t="s">
        <v>103</v>
      </c>
      <c r="B514" s="14">
        <v>-4967</v>
      </c>
      <c r="C514" s="27">
        <v>-4967</v>
      </c>
      <c r="D514" s="27">
        <v>-4501.2</v>
      </c>
      <c r="E514" s="40">
        <f t="shared" si="11"/>
        <v>90.62210589893296</v>
      </c>
    </row>
    <row r="515" spans="1:5" ht="24.75" customHeight="1" thickBot="1">
      <c r="A515" s="72" t="s">
        <v>104</v>
      </c>
      <c r="B515" s="73">
        <f>B513+B514</f>
        <v>3195653.0999999996</v>
      </c>
      <c r="C515" s="111">
        <f>C513+C514</f>
        <v>9920619.3</v>
      </c>
      <c r="D515" s="111">
        <f>D513+D514</f>
        <v>8939755.8</v>
      </c>
      <c r="E515" s="126">
        <f t="shared" si="11"/>
        <v>90.1128803521369</v>
      </c>
    </row>
    <row r="516" spans="1:5" ht="12.75" customHeight="1">
      <c r="A516" s="101" t="s">
        <v>1</v>
      </c>
      <c r="B516" s="15"/>
      <c r="C516" s="112"/>
      <c r="D516" s="112"/>
      <c r="E516" s="40"/>
    </row>
    <row r="517" spans="1:5" ht="12.75" customHeight="1">
      <c r="A517" s="91" t="s">
        <v>32</v>
      </c>
      <c r="B517" s="92">
        <f>B130+B145+B170+B189+B200+B228+B238+B249+B308+B356+B377+B396+B425+B448+B455+B462+B467+B512+B514</f>
        <v>2681996.0000000005</v>
      </c>
      <c r="C517" s="113">
        <f>C130+C145+C170+C189+C200+C228+C238+C249+C308+C356+C377+C396+C425+C448+C455+C462+C467+C512+C514</f>
        <v>8313530.499999998</v>
      </c>
      <c r="D517" s="113">
        <f>D130+D145+D170+D189+D200+D228+D238+D249+D308+D356+D377+D396+D425+D448+D455+D462+D467+D512+D514</f>
        <v>7892783.4</v>
      </c>
      <c r="E517" s="40">
        <f t="shared" si="11"/>
        <v>94.93900816265727</v>
      </c>
    </row>
    <row r="518" spans="1:5" ht="12.75" customHeight="1" thickBot="1">
      <c r="A518" s="93" t="s">
        <v>33</v>
      </c>
      <c r="B518" s="94">
        <f>B139+B165+B180+B195+B215+B234+B243+B289+B346+B367+B388+B418+B437+B451+B468</f>
        <v>513657.1</v>
      </c>
      <c r="C518" s="114">
        <f>C139+C165+C180+C195+C215+C234+C243+C289+C346+C367+C388+C418+C437+C451+C468</f>
        <v>1607088.8</v>
      </c>
      <c r="D518" s="114">
        <f>D139+D165+D180+D195+D215+D234+D243+D289+D346+D367+D388+D418+D437+D451+D468</f>
        <v>1046972.4</v>
      </c>
      <c r="E518" s="70">
        <f t="shared" si="11"/>
        <v>65.14714059360006</v>
      </c>
    </row>
    <row r="519" spans="1:5" ht="20.25" customHeight="1" thickBot="1">
      <c r="A519" s="95" t="s">
        <v>157</v>
      </c>
      <c r="B519" s="96">
        <f>B127-B515</f>
        <v>13812.900000000373</v>
      </c>
      <c r="C519" s="115">
        <f>C127-C515</f>
        <v>-1085255.1000000034</v>
      </c>
      <c r="D519" s="115">
        <f>D127-D515</f>
        <v>-51277.500000003725</v>
      </c>
      <c r="E519" s="127">
        <f t="shared" si="11"/>
        <v>4.724925964411829</v>
      </c>
    </row>
    <row r="520" spans="1:5" ht="18" customHeight="1">
      <c r="A520" s="97" t="s">
        <v>45</v>
      </c>
      <c r="B520" s="98">
        <f>SUM(B522:B527)</f>
        <v>-13812.899999999994</v>
      </c>
      <c r="C520" s="116">
        <f>SUM(C522:C527)</f>
        <v>1085255.1</v>
      </c>
      <c r="D520" s="116">
        <f>SUM(D522:D527)</f>
        <v>51277.5</v>
      </c>
      <c r="E520" s="80">
        <f t="shared" si="11"/>
        <v>4.724925964411501</v>
      </c>
    </row>
    <row r="521" spans="1:5" ht="12.75" customHeight="1">
      <c r="A521" s="100" t="s">
        <v>1</v>
      </c>
      <c r="B521" s="16"/>
      <c r="C521" s="27"/>
      <c r="D521" s="27"/>
      <c r="E521" s="40"/>
    </row>
    <row r="522" spans="1:5" ht="12.75" customHeight="1">
      <c r="A522" s="99" t="s">
        <v>53</v>
      </c>
      <c r="B522" s="17">
        <v>86187.1</v>
      </c>
      <c r="C522" s="27">
        <v>172770.4</v>
      </c>
      <c r="D522" s="27">
        <v>172611.5</v>
      </c>
      <c r="E522" s="40">
        <f t="shared" si="11"/>
        <v>99.90802822705741</v>
      </c>
    </row>
    <row r="523" spans="1:5" ht="12.75" customHeight="1">
      <c r="A523" s="35" t="s">
        <v>203</v>
      </c>
      <c r="B523" s="17">
        <v>-100000</v>
      </c>
      <c r="C523" s="27">
        <v>-100000</v>
      </c>
      <c r="D523" s="27">
        <v>-100000</v>
      </c>
      <c r="E523" s="40">
        <f t="shared" si="11"/>
        <v>100</v>
      </c>
    </row>
    <row r="524" spans="1:5" ht="12.75" customHeight="1">
      <c r="A524" s="35" t="s">
        <v>308</v>
      </c>
      <c r="B524" s="17"/>
      <c r="C524" s="27">
        <v>31749.2</v>
      </c>
      <c r="D524" s="27">
        <v>31749.2</v>
      </c>
      <c r="E524" s="40">
        <f t="shared" si="11"/>
        <v>100</v>
      </c>
    </row>
    <row r="525" spans="1:5" ht="12.75" customHeight="1">
      <c r="A525" s="99" t="s">
        <v>115</v>
      </c>
      <c r="B525" s="17"/>
      <c r="C525" s="27">
        <v>-97471.1</v>
      </c>
      <c r="D525" s="27">
        <v>-97471</v>
      </c>
      <c r="E525" s="40">
        <f t="shared" si="11"/>
        <v>99.99989740548736</v>
      </c>
    </row>
    <row r="526" spans="1:5" ht="12.75" customHeight="1">
      <c r="A526" s="35" t="s">
        <v>102</v>
      </c>
      <c r="B526" s="17"/>
      <c r="C526" s="27">
        <v>1076790.5</v>
      </c>
      <c r="D526" s="27">
        <v>44387.8</v>
      </c>
      <c r="E526" s="40">
        <f t="shared" si="11"/>
        <v>4.1222317618886875</v>
      </c>
    </row>
    <row r="527" spans="1:5" ht="12.75" customHeight="1" thickBot="1">
      <c r="A527" s="61" t="s">
        <v>210</v>
      </c>
      <c r="B527" s="59"/>
      <c r="C527" s="117">
        <v>1416.1</v>
      </c>
      <c r="D527" s="117">
        <v>0</v>
      </c>
      <c r="E527" s="70">
        <f t="shared" si="11"/>
        <v>0</v>
      </c>
    </row>
    <row r="528" spans="2:5" ht="12.75" hidden="1">
      <c r="B528" s="71">
        <f>B127+B520-B515</f>
        <v>0</v>
      </c>
      <c r="C528" s="119">
        <f>C127+C520-C515</f>
        <v>0</v>
      </c>
      <c r="D528" s="119">
        <f>D127+D520-D515</f>
        <v>0</v>
      </c>
      <c r="E528" s="120"/>
    </row>
    <row r="529" spans="3:4" ht="12.75">
      <c r="C529" s="71"/>
      <c r="D529" s="71"/>
    </row>
    <row r="530" spans="3:4" ht="12.75">
      <c r="C530" s="71"/>
      <c r="D530" s="71"/>
    </row>
    <row r="531" spans="3:4" ht="12.75">
      <c r="C531" s="71"/>
      <c r="D531" s="71"/>
    </row>
    <row r="532" spans="3:4" ht="12.75">
      <c r="C532" s="71"/>
      <c r="D532" s="71"/>
    </row>
    <row r="533" spans="3:4" ht="12.75">
      <c r="C533" s="71"/>
      <c r="D533" s="71"/>
    </row>
    <row r="534" spans="3:4" ht="12.75">
      <c r="C534" s="71"/>
      <c r="D534" s="71"/>
    </row>
    <row r="535" spans="3:4" ht="12.75">
      <c r="C535" s="71"/>
      <c r="D535" s="71"/>
    </row>
  </sheetData>
  <sheetProtection/>
  <mergeCells count="6">
    <mergeCell ref="A2:E2"/>
    <mergeCell ref="A3:E3"/>
    <mergeCell ref="A4:E4"/>
    <mergeCell ref="A6:A7"/>
    <mergeCell ref="C6:C7"/>
    <mergeCell ref="E6:E7"/>
  </mergeCells>
  <printOptions/>
  <pageMargins left="0.7086614173228347" right="0.2755905511811024" top="0.7874015748031497" bottom="0.7874015748031497" header="0.31496062992125984" footer="0.31496062992125984"/>
  <pageSetup fitToHeight="7" horizontalDpi="600" verticalDpi="600" orientation="portrait" paperSize="9" scale="96" r:id="rId1"/>
  <headerFooter alignWithMargins="0">
    <oddFooter>&amp;CStránka &amp;P&amp;RTab.č.1 Čerpání rozpočtu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2012-05-09T07:25:35Z</cp:lastPrinted>
  <dcterms:created xsi:type="dcterms:W3CDTF">1997-01-24T11:07:25Z</dcterms:created>
  <dcterms:modified xsi:type="dcterms:W3CDTF">2012-05-09T07:26:52Z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-1027124104</vt:i4>
  </property>
  <property fmtid="{D5CDD505-2E9C-101B-9397-08002B2CF9AE}" pid="3" name="_EmailSubject">
    <vt:lpwstr/>
  </property>
  <property fmtid="{D5CDD505-2E9C-101B-9397-08002B2CF9AE}" pid="4" name="_AuthorEmail">
    <vt:lpwstr>mbrandejsova@kr-kralovehradecky.cz</vt:lpwstr>
  </property>
  <property fmtid="{D5CDD505-2E9C-101B-9397-08002B2CF9AE}" pid="5" name="_AuthorEmailDisplayName">
    <vt:lpwstr>Brandejsová Miluše VO</vt:lpwstr>
  </property>
  <property fmtid="{D5CDD505-2E9C-101B-9397-08002B2CF9AE}" pid="6" name="_PreviousAdHocReviewCycleID">
    <vt:i4>930548088</vt:i4>
  </property>
  <property fmtid="{D5CDD505-2E9C-101B-9397-08002B2CF9AE}" pid="7" name="_ReviewingToolsShownOnce">
    <vt:lpwstr/>
  </property>
</Properties>
</file>