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8040" activeTab="0"/>
  </bookViews>
  <sheets>
    <sheet name="porovnání " sheetId="1" r:id="rId1"/>
  </sheets>
  <definedNames>
    <definedName name="_xlnm.Print_Titles" localSheetId="0">'porovnání '!$6:$8</definedName>
    <definedName name="_xlnm.Print_Area" localSheetId="0">'porovnání '!$A$1:$H$638</definedName>
  </definedNames>
  <calcPr fullCalcOnLoad="1"/>
</workbook>
</file>

<file path=xl/sharedStrings.xml><?xml version="1.0" encoding="utf-8"?>
<sst xmlns="http://schemas.openxmlformats.org/spreadsheetml/2006/main" count="899" uniqueCount="414">
  <si>
    <t>Schválený</t>
  </si>
  <si>
    <t>rozpočet</t>
  </si>
  <si>
    <t>daňové příjmy</t>
  </si>
  <si>
    <t>v tom:</t>
  </si>
  <si>
    <t>Příjmy celkem</t>
  </si>
  <si>
    <t>UKAZATEL</t>
  </si>
  <si>
    <t xml:space="preserve">PŘÍJMY    </t>
  </si>
  <si>
    <t>VÝDAJE</t>
  </si>
  <si>
    <t>odměny vč. refundací</t>
  </si>
  <si>
    <t>povinné pojistné placené zaměstnavatelem</t>
  </si>
  <si>
    <t>pohoštění a dary</t>
  </si>
  <si>
    <t>ostatní běžné výdaje</t>
  </si>
  <si>
    <t>ostatní příspěvky a dary</t>
  </si>
  <si>
    <t>platy zaměstnanců a ost.pl.za prov.práci</t>
  </si>
  <si>
    <t>krizové plánování</t>
  </si>
  <si>
    <t>kap. 18 - zastupitelstvo kraje</t>
  </si>
  <si>
    <t>kap. 19 - činnost krajského úřadu</t>
  </si>
  <si>
    <t>kap. 10 - doprava</t>
  </si>
  <si>
    <t>kap. 11 - cestovní ruch</t>
  </si>
  <si>
    <t>kap. 14 - školství</t>
  </si>
  <si>
    <t>příspěvky PO na provoz</t>
  </si>
  <si>
    <t>kap. 15 - zdravotnictví</t>
  </si>
  <si>
    <t>kap. 16 - kultura</t>
  </si>
  <si>
    <t>kap. 28 - sociální věci</t>
  </si>
  <si>
    <t>příspěvek PO na provoz</t>
  </si>
  <si>
    <t>kap. 39 - strategické plánování</t>
  </si>
  <si>
    <t>kap. 40 - územní plánování</t>
  </si>
  <si>
    <t>kap. 41 - rezerva a ost.výd.netýk.se odvětví</t>
  </si>
  <si>
    <t>Výdaje celkem</t>
  </si>
  <si>
    <t xml:space="preserve">  z VPS</t>
  </si>
  <si>
    <t xml:space="preserve">  od úřadů práce</t>
  </si>
  <si>
    <t xml:space="preserve">  od obcí</t>
  </si>
  <si>
    <t>soustředěné pojištění majetku kraje</t>
  </si>
  <si>
    <t>řešení havarijních situací</t>
  </si>
  <si>
    <t xml:space="preserve">             - soukromé školství</t>
  </si>
  <si>
    <t>přímé náklady na vzdělávání - SR</t>
  </si>
  <si>
    <t>ČERPÁNÍ ROZPOČTU KRÁLOVÉHRADECKÉHO KRAJE</t>
  </si>
  <si>
    <t>Upravený</t>
  </si>
  <si>
    <t>Skutečnost</t>
  </si>
  <si>
    <t>správní poplatky</t>
  </si>
  <si>
    <t>soutěže a přehlídky - SR</t>
  </si>
  <si>
    <t>výdaje v rámci finančního vypořádání</t>
  </si>
  <si>
    <t>rezerva</t>
  </si>
  <si>
    <t>běžné výdaje</t>
  </si>
  <si>
    <t>kapitálové výdaje</t>
  </si>
  <si>
    <t>konsolidace výdajů - příděl do sociál.fondu</t>
  </si>
  <si>
    <t>Saldo příjmů a výdajů</t>
  </si>
  <si>
    <t>úhrada daně z příjmů právnických osob za kraj</t>
  </si>
  <si>
    <t>dopravní územní obslužnost:</t>
  </si>
  <si>
    <t>likvidace nepoužitelných léčiv - SR</t>
  </si>
  <si>
    <t>sociální věci</t>
  </si>
  <si>
    <t>zabránění vzniku, rozvoje a šíření TBC - SR</t>
  </si>
  <si>
    <t>ostatní kapitálové výdaje</t>
  </si>
  <si>
    <t>kultura</t>
  </si>
  <si>
    <t xml:space="preserve">  z MŠMT</t>
  </si>
  <si>
    <t>grantové a dílčí programy a samostat.projekty</t>
  </si>
  <si>
    <t>v tom pro odvětví:</t>
  </si>
  <si>
    <t>doprava</t>
  </si>
  <si>
    <t>školství</t>
  </si>
  <si>
    <t>zdravotnictví</t>
  </si>
  <si>
    <t xml:space="preserve">  z MK</t>
  </si>
  <si>
    <t>nedaňové příjmy</t>
  </si>
  <si>
    <t>kapitálové příjmy</t>
  </si>
  <si>
    <t>v tom odvětví: dopravy</t>
  </si>
  <si>
    <t xml:space="preserve">                    školství</t>
  </si>
  <si>
    <t xml:space="preserve">                    soc.věcí</t>
  </si>
  <si>
    <t>preventivní programy - SR</t>
  </si>
  <si>
    <t>Financování</t>
  </si>
  <si>
    <t>zapojení výsledku hospodaření</t>
  </si>
  <si>
    <t xml:space="preserve">  z MZ</t>
  </si>
  <si>
    <t xml:space="preserve">kapitálové výdaje </t>
  </si>
  <si>
    <t xml:space="preserve">     z toho pro obce</t>
  </si>
  <si>
    <t>neinvestiční dotace obcím</t>
  </si>
  <si>
    <r>
      <t xml:space="preserve">  </t>
    </r>
    <r>
      <rPr>
        <sz val="10"/>
        <rFont val="Arial CE"/>
        <family val="0"/>
      </rPr>
      <t>odv. zdravotnictví</t>
    </r>
  </si>
  <si>
    <t xml:space="preserve">  odv. kultury</t>
  </si>
  <si>
    <t xml:space="preserve">  z OSFA</t>
  </si>
  <si>
    <t xml:space="preserve">  ze SFDI</t>
  </si>
  <si>
    <t xml:space="preserve">  od krajů</t>
  </si>
  <si>
    <t>pronájem a náklady na detaš.pracoviště</t>
  </si>
  <si>
    <t>kap. 50 - Fond reprodukce KHK</t>
  </si>
  <si>
    <t>kap. 13 - evropská integrace</t>
  </si>
  <si>
    <t>kap. 20 - použití sociálního fondu - běž.výd.</t>
  </si>
  <si>
    <t>Výdaje celkem po konsolidaci</t>
  </si>
  <si>
    <t xml:space="preserve">  z MPSV</t>
  </si>
  <si>
    <t xml:space="preserve">  odvětví kultury</t>
  </si>
  <si>
    <t xml:space="preserve">  z Národního fondu</t>
  </si>
  <si>
    <t xml:space="preserve">  od SÚJB a SÚRO</t>
  </si>
  <si>
    <t xml:space="preserve">  ze zahraničí</t>
  </si>
  <si>
    <t xml:space="preserve">  odv. soc.věci</t>
  </si>
  <si>
    <t>kofinancování</t>
  </si>
  <si>
    <t>vodohospodář.akce dle vodního zákona</t>
  </si>
  <si>
    <t>dot.ze SFDI - SR</t>
  </si>
  <si>
    <t>kap. 12 - správa majetku kraje</t>
  </si>
  <si>
    <t xml:space="preserve">             kapitálové výdaje odvětví</t>
  </si>
  <si>
    <t xml:space="preserve">             běžné výdaje odvětví</t>
  </si>
  <si>
    <t>čin.krajs.koordinátora romských poradců - SR</t>
  </si>
  <si>
    <t>náhr.škod způs.chráněnými živočichy-SR</t>
  </si>
  <si>
    <t xml:space="preserve">             - školy a školská zařízení zřiz.krajem</t>
  </si>
  <si>
    <t xml:space="preserve">             - školy a škol.zařízení zřiz.obcemi</t>
  </si>
  <si>
    <t>Tabulka č. 2</t>
  </si>
  <si>
    <t>Index</t>
  </si>
  <si>
    <t>x</t>
  </si>
  <si>
    <t>kap. 02 - životní prostředí a zemědělství</t>
  </si>
  <si>
    <t>životní prostředí a zemědělství</t>
  </si>
  <si>
    <t xml:space="preserve">  od Úřadu vlády</t>
  </si>
  <si>
    <t xml:space="preserve">  z MMR</t>
  </si>
  <si>
    <t xml:space="preserve">  odvětví evropské integrace</t>
  </si>
  <si>
    <t xml:space="preserve">  z MPO</t>
  </si>
  <si>
    <t xml:space="preserve">v tom odvětví: </t>
  </si>
  <si>
    <t xml:space="preserve">  životní prostředí a zemědělství</t>
  </si>
  <si>
    <t xml:space="preserve">   v tom: odvody PO z IF</t>
  </si>
  <si>
    <t xml:space="preserve">             ost.nedaňové příjmy</t>
  </si>
  <si>
    <t xml:space="preserve">  doprava</t>
  </si>
  <si>
    <t xml:space="preserve">             ost.odvody PO</t>
  </si>
  <si>
    <t xml:space="preserve">  cestovní ruch - ostatní nedaňové příjmy</t>
  </si>
  <si>
    <t xml:space="preserve">  školství</t>
  </si>
  <si>
    <t xml:space="preserve">  zdravotnictví</t>
  </si>
  <si>
    <t xml:space="preserve">             příjmy z pronájmu majetku</t>
  </si>
  <si>
    <t xml:space="preserve">  kultura</t>
  </si>
  <si>
    <t xml:space="preserve">  zastupitelstvo kraje</t>
  </si>
  <si>
    <t xml:space="preserve">   v tom: příjmy z pronájmu majetku</t>
  </si>
  <si>
    <t xml:space="preserve">  činnost krajského úřadu</t>
  </si>
  <si>
    <t xml:space="preserve">  sociální věci</t>
  </si>
  <si>
    <t xml:space="preserve">  ostatní příjmy</t>
  </si>
  <si>
    <t xml:space="preserve">   v tom: přijaté úroky</t>
  </si>
  <si>
    <t xml:space="preserve">  volnočasové aktivity-ostat.nedaňové příjmy</t>
  </si>
  <si>
    <t xml:space="preserve">             splátky půjček</t>
  </si>
  <si>
    <t xml:space="preserve">                    správa majetku kraje</t>
  </si>
  <si>
    <t>investiční půjčené prostředky</t>
  </si>
  <si>
    <t>kap. 09 - volnočasové aktivity</t>
  </si>
  <si>
    <t>průmyslová zóna Solnice - Kvasiny - ost.kap.výd.</t>
  </si>
  <si>
    <t>projekt financ.asistentů pedagoga - SR</t>
  </si>
  <si>
    <t>nákup kompenzačních pomůcek - SR</t>
  </si>
  <si>
    <t>progr.Veřejné informační služby knihoven - SR</t>
  </si>
  <si>
    <t>kulturní aktivity a projekty - SR</t>
  </si>
  <si>
    <t>neinvestiční půjčené prostředky</t>
  </si>
  <si>
    <t>zařízení pro děti vyž.okamžitou pomoc - SR</t>
  </si>
  <si>
    <t>program obnovy venkova</t>
  </si>
  <si>
    <t>investiční půjčené prostředky obcím</t>
  </si>
  <si>
    <t xml:space="preserve">ostatní běžné výdaje </t>
  </si>
  <si>
    <t xml:space="preserve">             nerozděleno - kapitál.výd.</t>
  </si>
  <si>
    <t>cestovní ruch - kapitál.výdaje odv.</t>
  </si>
  <si>
    <t xml:space="preserve">            nerozděleno - kapitál.výd.</t>
  </si>
  <si>
    <t>poplatky za vedení účtu - běž.výd.</t>
  </si>
  <si>
    <t xml:space="preserve">             nedozděleno - kapitál.výd.</t>
  </si>
  <si>
    <t>přijaté úvěry</t>
  </si>
  <si>
    <t>přijaté půjčky (SFDI)</t>
  </si>
  <si>
    <t>splátky půjček (SFDI)</t>
  </si>
  <si>
    <t>zapojení zůstatku sociálního fondu z min. let</t>
  </si>
  <si>
    <t xml:space="preserve">     z toho obce</t>
  </si>
  <si>
    <t xml:space="preserve">  z MZV</t>
  </si>
  <si>
    <t xml:space="preserve">  odvětví správy majetku kraje</t>
  </si>
  <si>
    <t>neinvestiční přijaté transfery</t>
  </si>
  <si>
    <t>investiční přijaté transfery</t>
  </si>
  <si>
    <t>investiční transf. ze SR prostř. čerpacích účtů</t>
  </si>
  <si>
    <t xml:space="preserve">   v tom: platby za odebrané mn.podzem.vody</t>
  </si>
  <si>
    <t xml:space="preserve">  evropská integrace </t>
  </si>
  <si>
    <t xml:space="preserve">  v tom: splátky půjčených prostředků</t>
  </si>
  <si>
    <t xml:space="preserve">            ostatní nedaňové příjmy</t>
  </si>
  <si>
    <t xml:space="preserve">                    činnost krajského úřadu</t>
  </si>
  <si>
    <t>neinvestiční transfery obcím</t>
  </si>
  <si>
    <t xml:space="preserve">v tom: autobusová doprava </t>
  </si>
  <si>
    <t xml:space="preserve">          drážní doprava   </t>
  </si>
  <si>
    <t>dotace ze SR posk.prostř.čerp.účtů - SR</t>
  </si>
  <si>
    <t>výkupy pozemků pod komunikacemi-ref.výd.- SR</t>
  </si>
  <si>
    <t>inv.transf. Regionální radě regionu soudržnosti SV</t>
  </si>
  <si>
    <t xml:space="preserve">  v tom: kapitálové výdaje odvětví</t>
  </si>
  <si>
    <t xml:space="preserve">činnost krajského úřadu </t>
  </si>
  <si>
    <t xml:space="preserve">  v tom: investiční transfery a.s.</t>
  </si>
  <si>
    <t xml:space="preserve">            kapitálové výd.odv-vybavení RC NP</t>
  </si>
  <si>
    <t xml:space="preserve">           kapitál.výdaje odvětví</t>
  </si>
  <si>
    <t xml:space="preserve">  v tom: PO - investiční transfery</t>
  </si>
  <si>
    <t xml:space="preserve">  v tom: investiční transfery - PO</t>
  </si>
  <si>
    <t xml:space="preserve">             neinvestiční transfery a.s.</t>
  </si>
  <si>
    <t xml:space="preserve">   v tom: ost.nedaňové příjmy</t>
  </si>
  <si>
    <t>investiční transfery obcím</t>
  </si>
  <si>
    <t xml:space="preserve">neinvestiční transfery obcím </t>
  </si>
  <si>
    <t xml:space="preserve">  z MV</t>
  </si>
  <si>
    <t xml:space="preserve">  z SFDI</t>
  </si>
  <si>
    <t xml:space="preserve">  z RRRS SV</t>
  </si>
  <si>
    <t xml:space="preserve">  odv. školství</t>
  </si>
  <si>
    <t>inspekce posk.soc.služeb - SR</t>
  </si>
  <si>
    <t>projekt koncepce prevence kriminality - SR</t>
  </si>
  <si>
    <t>kofinancování a předfinancování</t>
  </si>
  <si>
    <t>obnova silničního majetku - SFDI - SR</t>
  </si>
  <si>
    <t>GG 1.1-OPVK-Zvyš.kvality ve vzdělávání - SR</t>
  </si>
  <si>
    <t>GG 1.3-OPVK-Další vzd.prac.škol a škol.zař. - SR</t>
  </si>
  <si>
    <t>GG 1.2-OPVK-Rovné příl.dětí,ž, se sp.vzd.potř.-SR</t>
  </si>
  <si>
    <t>investiční transfery PO</t>
  </si>
  <si>
    <t>OP LZZ Služby sociální prevence v KHK - SR</t>
  </si>
  <si>
    <t>výdaje jednotek sborů dobrovolných hasičů obcí-SR</t>
  </si>
  <si>
    <t>zastupitelstvo kraje</t>
  </si>
  <si>
    <t xml:space="preserve">            kapitálové výd.odvětví</t>
  </si>
  <si>
    <t xml:space="preserve">  od DSO</t>
  </si>
  <si>
    <t xml:space="preserve">  z depozitního účtu</t>
  </si>
  <si>
    <t xml:space="preserve">  správa majetku kraje </t>
  </si>
  <si>
    <t xml:space="preserve">  v tom: splátky půjček</t>
  </si>
  <si>
    <t xml:space="preserve">             ostatní příjmy</t>
  </si>
  <si>
    <t xml:space="preserve">   z toho: neinvestiční transfery obcím</t>
  </si>
  <si>
    <t xml:space="preserve">   z toho: investiční transfery obcím</t>
  </si>
  <si>
    <t xml:space="preserve">  z MDO</t>
  </si>
  <si>
    <t xml:space="preserve">                    kultura</t>
  </si>
  <si>
    <t>neinvestiční transfery a. s.</t>
  </si>
  <si>
    <t>neinv.transfer Region. radě regionu soudržnosti SV</t>
  </si>
  <si>
    <t>GG VK 3.2 - Podpora nabídky dalšího vzdělávání - SR</t>
  </si>
  <si>
    <t>Projekt technické pomoci OPPS ČR-PR 2007-2013 - SR</t>
  </si>
  <si>
    <t>OPVK-rozvoj kompet.říd.prac.škol v KHK - SR</t>
  </si>
  <si>
    <t>projekty RRRS SV</t>
  </si>
  <si>
    <t xml:space="preserve">kofinancování a předfinancování </t>
  </si>
  <si>
    <t>neinvestiční transfery a.s.</t>
  </si>
  <si>
    <t>neinvestiční půjčené prostředky PO</t>
  </si>
  <si>
    <t>odstranění havarijních stavů u ozdravoven - SR</t>
  </si>
  <si>
    <t>neinvestiční transfer městu Trutnov na činnost muzea</t>
  </si>
  <si>
    <t>IOP - územně analytické podklady pro KHK - SR</t>
  </si>
  <si>
    <t xml:space="preserve">             investiční transfery a.s.</t>
  </si>
  <si>
    <t xml:space="preserve">  neinv.transfer ze SR v rámci souhrn.dot.vztahu</t>
  </si>
  <si>
    <t>neinv. transfery ze SR prostř. čerpacích účtů</t>
  </si>
  <si>
    <t>neinvestiční transfer s.r.o. OREDO</t>
  </si>
  <si>
    <t>(v tis. Kč)</t>
  </si>
  <si>
    <t>pronájem služeb a prostor v RC NP</t>
  </si>
  <si>
    <t>kap. 49 - Regionální inovační fond</t>
  </si>
  <si>
    <t>splátky úvěru</t>
  </si>
  <si>
    <t xml:space="preserve">  z MŽP</t>
  </si>
  <si>
    <t xml:space="preserve">  ze SFŽP</t>
  </si>
  <si>
    <t>volby do Senátu PČR a zastupitelstev obcí - SR</t>
  </si>
  <si>
    <t>OP LZZ - vzdělávání v eGON centrech krajů - SR</t>
  </si>
  <si>
    <t>OP LZZ - zvyš.kvality řízení v úřadech úz.veř.spr.-SR</t>
  </si>
  <si>
    <t>OP - Přeshraniční spolupráce - SR</t>
  </si>
  <si>
    <t>ROP silnice a mosty - dotace z RRRS SV</t>
  </si>
  <si>
    <t>investiční transfery PO - Centrum EP</t>
  </si>
  <si>
    <t>inkluzívní vzděl.a vzděl.žáků se sociok.znevýh.-SR</t>
  </si>
  <si>
    <t>OPVK-cizí jazyky v podm.Společ.evr.ref.rámce-SR</t>
  </si>
  <si>
    <t>neinvestiční půjčené prostedky PO</t>
  </si>
  <si>
    <t>OP LZZ Vzd.posk.a zadav.soc.sl. KHK IV. - SR</t>
  </si>
  <si>
    <t>OP LZZ Rozvoj dostup.a kvality soc.sl.v KHK II - SR</t>
  </si>
  <si>
    <t>OP LZZ Podpora soc.integr.obyv.vylouč.lok.v KHK II - SR</t>
  </si>
  <si>
    <t>investiční půčené prostředky</t>
  </si>
  <si>
    <t>Česko - polský inovační portál - SR</t>
  </si>
  <si>
    <t>úhrada ztráty ve veřejné železniční os. dopravě - SR</t>
  </si>
  <si>
    <t xml:space="preserve">  z SFŽP</t>
  </si>
  <si>
    <t>neinvestiční dar Krajskému ředitelství policie KHK</t>
  </si>
  <si>
    <t>investiční dotace Krajskému ředitelství policie KHK</t>
  </si>
  <si>
    <t>ROP silnice a mosty - vratka dotace z RRRS SV</t>
  </si>
  <si>
    <t>ukončování střed.vzděl.mat.zk.v podzimním zkuš.obd. - SR</t>
  </si>
  <si>
    <t>zajiš.podm.zákl.vzděl.nezlet.azyl.na území ČR - SR</t>
  </si>
  <si>
    <t>OPVK 1.4-zlepšení podm.pro vzdělávání na ZŠ-SR</t>
  </si>
  <si>
    <t>program Zelená úsporám - SR</t>
  </si>
  <si>
    <t>kontaktní centrum a terénní služby na malém městě-SR</t>
  </si>
  <si>
    <t xml:space="preserve">správa majetku kraje </t>
  </si>
  <si>
    <t xml:space="preserve">  v tom: běžné výdaje odvětví</t>
  </si>
  <si>
    <t xml:space="preserve">            kapitálové výdaje odvětví</t>
  </si>
  <si>
    <t>OPVK-spol.VOŠ,VŠ a zam.při vzděl.prog.zdrav.-SR</t>
  </si>
  <si>
    <t>OP LZZ - rozvoj lektorského týmu KÚ KHK - SR</t>
  </si>
  <si>
    <t>zavedení povinnosti PAP do centr.syst.úč.inform.-SR</t>
  </si>
  <si>
    <t>volby do zastupitelstev krajů - SR</t>
  </si>
  <si>
    <t>neinvestiční půjčené prostředky ZOO Dvůr Králové</t>
  </si>
  <si>
    <t>NATURA 2000 - SR</t>
  </si>
  <si>
    <t xml:space="preserve">investiční transfery obcím </t>
  </si>
  <si>
    <t>Strategie integr.spol.českého-polského příhraničí-SR</t>
  </si>
  <si>
    <t>2GG 1.1-OPVK-Zvyš.kvality ve vzdělávání  II. - SR</t>
  </si>
  <si>
    <t>2GG 1.2-OPVK-Rovné příl.dětí,ž, se sp.vzd.potř.II.-SR</t>
  </si>
  <si>
    <t>2GG 1.3-OPVK-Další vzd.prac.škol a škol.zař. II.- SR</t>
  </si>
  <si>
    <t>2TP OPVK 5.1 - Administrace GG OPVK II. - SR</t>
  </si>
  <si>
    <t>2TP OPVK 5.2. - Publicita a informovanost II. - SR</t>
  </si>
  <si>
    <t>2TP OPVK 5.3. - Podpora tvorby a přípravy proj.II.-SR</t>
  </si>
  <si>
    <t>2GG 1.1-OPVK-Zvyš.kvality ve vzdělávání II. - SR</t>
  </si>
  <si>
    <t>2GG 1.3-OPVK-Další vzd.prac.škol a škol.zař.II. - SR</t>
  </si>
  <si>
    <t>bezpl.přípr.k začleň.do zákl.vzděl.osob mimo EU-SR</t>
  </si>
  <si>
    <t>bezpl.výuka přizpůsobená žákům cizinců třetích zemí - SR</t>
  </si>
  <si>
    <t>excelence středních škol - SR</t>
  </si>
  <si>
    <t>OPVK 1.5-zlepšení podm.pro vzdělávání na SŠ-SR</t>
  </si>
  <si>
    <t>OPVK-E-lerning a kreditní systém do VOŠ - SR</t>
  </si>
  <si>
    <t>národní program zdraví - SR</t>
  </si>
  <si>
    <t>problematika HIV v rámci kontakt.centra - SR</t>
  </si>
  <si>
    <t>majetková účast v a.s.</t>
  </si>
  <si>
    <t>podpora význ.a mimoř.kulturních akcí - SR</t>
  </si>
  <si>
    <t>projekt Digitální planetárium v HK - SR</t>
  </si>
  <si>
    <t>dotace na sociální služby</t>
  </si>
  <si>
    <t>OP LZZ Služby sociální prevence v KHK II - SR</t>
  </si>
  <si>
    <t>OP LZZ Podpora soc.integr.obyv.vylouč.lok.v KHK III - SR</t>
  </si>
  <si>
    <t>OP LZZ Česko-slov.vým.zkuš.v obl.práce a soc.věcí-SR</t>
  </si>
  <si>
    <t>GP - rovné příležitosti žen a mužů na KÚ KHK - SR</t>
  </si>
  <si>
    <t>krajský program prevence kriminality - SR</t>
  </si>
  <si>
    <t>dotace prostřednictvím čerpacích účtů  - SR</t>
  </si>
  <si>
    <t>EFEKT - SR</t>
  </si>
  <si>
    <t>2013</t>
  </si>
  <si>
    <t>k 31. 12. 2013</t>
  </si>
  <si>
    <t>Modernizace a dostavba ON Náchod - úvěr</t>
  </si>
  <si>
    <t>neinvestiční transfery a.s. ZOO Dvůr králové n.L.</t>
  </si>
  <si>
    <t>EPC - běžné výdaje</t>
  </si>
  <si>
    <t>EPC - kapitálové výdaje</t>
  </si>
  <si>
    <t xml:space="preserve">  odvětví investice a evropské projekty</t>
  </si>
  <si>
    <t xml:space="preserve">  odvětví regionálního rozvoje</t>
  </si>
  <si>
    <t xml:space="preserve">             příjmy z dividend</t>
  </si>
  <si>
    <t xml:space="preserve">             splátky půjček </t>
  </si>
  <si>
    <t>řešení krizové situace při povodních v červnu 2013 - SR</t>
  </si>
  <si>
    <t>posilování absorpčních kapacit regionu Banát - SR</t>
  </si>
  <si>
    <t>volby do PS Parlamentu ČR - SR</t>
  </si>
  <si>
    <t>volba prezidenta ČR - SR</t>
  </si>
  <si>
    <t>krytí škod v dopr.infrastruktuře po povodních 2013 - SR</t>
  </si>
  <si>
    <t>OP VK - Podpora přírod.a techn.vzdělávání v KHK - SR</t>
  </si>
  <si>
    <t>podpora logop.prevence v předškol.vzdělávání - SR</t>
  </si>
  <si>
    <t>Evropská jazyková LABEL - SR</t>
  </si>
  <si>
    <t>vybavení školských poraden.zařízení diagnost.nástroji - SR</t>
  </si>
  <si>
    <t>zmírnění škod způsobených povodněmi v červnu 2013-SR</t>
  </si>
  <si>
    <t>podpora implem.Etické výchovy v ZŠ a vícel.gymn. - SR</t>
  </si>
  <si>
    <t>připravenost poskyt.ZZS na mimoř.a krizové situace-SR</t>
  </si>
  <si>
    <t>soc.a zdr.služby pro osoby závislé a závisl.ohrožené-SR</t>
  </si>
  <si>
    <t>kap. 21 - investice a evropské projekty</t>
  </si>
  <si>
    <t xml:space="preserve">CEP, a.s. </t>
  </si>
  <si>
    <t>neinv.transfer Regionální radě regionu soudržnosti SV</t>
  </si>
  <si>
    <t xml:space="preserve">                                  - Centrum EP-centrum sdíl.sl.</t>
  </si>
  <si>
    <t xml:space="preserve">                                  - Centrum EP - zóna Vrchlabí</t>
  </si>
  <si>
    <t>Digitální planetárium - SR 2012</t>
  </si>
  <si>
    <t xml:space="preserve">Digitální planetárium - SR </t>
  </si>
  <si>
    <t>Přeshraniční spolupráce ZZS KHK a Jelenie Góry - SR</t>
  </si>
  <si>
    <t xml:space="preserve">Modernizace přístup.komunikací k hranič.přech.-SR </t>
  </si>
  <si>
    <t>LABEL - transfery ze zahraničí</t>
  </si>
  <si>
    <t>průmyslová zóna Vrchlabí</t>
  </si>
  <si>
    <t>ROP silnice a mosty - dotace z RRRS SV z r.2010</t>
  </si>
  <si>
    <t xml:space="preserve">ROP silnice a mosty - vratka dotace RRRS SV </t>
  </si>
  <si>
    <t xml:space="preserve">             evropská integrace - ostatní</t>
  </si>
  <si>
    <t xml:space="preserve">             školství</t>
  </si>
  <si>
    <t xml:space="preserve">             doprava</t>
  </si>
  <si>
    <t xml:space="preserve">             kultura</t>
  </si>
  <si>
    <t xml:space="preserve">             sociální věci</t>
  </si>
  <si>
    <t xml:space="preserve">             zdravotnictví</t>
  </si>
  <si>
    <t xml:space="preserve">             org. 7777</t>
  </si>
  <si>
    <t>kapitálové výdaje - doprava</t>
  </si>
  <si>
    <t>Centrum studií a prez.krajk.řemesla-Centrum krajky-SR</t>
  </si>
  <si>
    <t>Transformace sociálních zařízení - čerpací limit SR</t>
  </si>
  <si>
    <t>ROP silnice a mosty - dotace z RRRS SV z r. 2010</t>
  </si>
  <si>
    <t>průmyslová zóna Vrchlabí - SR</t>
  </si>
  <si>
    <t>průmyslová zóna Kvasiny</t>
  </si>
  <si>
    <t>investiční transfer - Centrum EP-centrum sdíl.sl.</t>
  </si>
  <si>
    <t xml:space="preserve">kofinancování a předfinancování: </t>
  </si>
  <si>
    <t xml:space="preserve">       v tom: evropská integrace - ostatní</t>
  </si>
  <si>
    <t xml:space="preserve">                 doprava</t>
  </si>
  <si>
    <t xml:space="preserve">                 školství</t>
  </si>
  <si>
    <t xml:space="preserve">                 zdravotnictví</t>
  </si>
  <si>
    <t xml:space="preserve">                 sociální věci</t>
  </si>
  <si>
    <t xml:space="preserve">                 kultura</t>
  </si>
  <si>
    <t xml:space="preserve">                 org. 7777 a 9999</t>
  </si>
  <si>
    <t>OPLZZ - Příprava transf. Domova na Stříbrném vrchu-SR</t>
  </si>
  <si>
    <t>OPLZZ - Příprava transf. ÚSP Kvasiny-SR</t>
  </si>
  <si>
    <t>OPLZZ - Komplex.vzděl.prac.jako cesta k vyšší kval.sl.-SR</t>
  </si>
  <si>
    <t>OP LZZ Rozvoj dostup.a kvality soc.sl.v KHK III - SR</t>
  </si>
  <si>
    <t>OP LZZ Rozvoj dostup.a kvality soc.sl.v KHK IV - SR</t>
  </si>
  <si>
    <t>mimoř.výdaje na činnost SDH obcí při povod.pracech-SR</t>
  </si>
  <si>
    <t>kap. 48 - Dotační fond KHK</t>
  </si>
  <si>
    <t xml:space="preserve">  v tom: životní prostředí a zemědělství</t>
  </si>
  <si>
    <t xml:space="preserve">            volnočasové aktivity</t>
  </si>
  <si>
    <t xml:space="preserve">            cestovní ruch</t>
  </si>
  <si>
    <t xml:space="preserve">            školství</t>
  </si>
  <si>
    <t xml:space="preserve">            kultura</t>
  </si>
  <si>
    <t xml:space="preserve">            regionální rozvoj</t>
  </si>
  <si>
    <t xml:space="preserve">            program obnovy venkova</t>
  </si>
  <si>
    <t>nerozděleno na odvětví</t>
  </si>
  <si>
    <t>v tom: Centrum EP - centrum sdíl.sl. - přísp.na provoz</t>
  </si>
  <si>
    <t xml:space="preserve">          rezerva - inv.</t>
  </si>
  <si>
    <t xml:space="preserve">                 - neinvestiční transfery</t>
  </si>
  <si>
    <t xml:space="preserve">             neinvestiční transfery PO</t>
  </si>
  <si>
    <t xml:space="preserve">                                                      -  inv.transfer PO</t>
  </si>
  <si>
    <t>porovnání roku 2014 s rokem 2013</t>
  </si>
  <si>
    <t>2014</t>
  </si>
  <si>
    <t>k 31. 12. 2014</t>
  </si>
  <si>
    <t>2014/</t>
  </si>
  <si>
    <t xml:space="preserve">  investice</t>
  </si>
  <si>
    <t xml:space="preserve">  regionální rozvoj</t>
  </si>
  <si>
    <t xml:space="preserve">                    zdravotnictví</t>
  </si>
  <si>
    <t xml:space="preserve">  z MDO  obce</t>
  </si>
  <si>
    <t>odstraňování škod po povodníchv červnu 2013 - SR</t>
  </si>
  <si>
    <t>odborná práce pro mladé do 30 let v KHK - z Úřadu práce</t>
  </si>
  <si>
    <t>volby do zastupitelstev obcí - SR</t>
  </si>
  <si>
    <t>volby do Evropského parlamentu - SR</t>
  </si>
  <si>
    <t>podpora envirom.vzdělávání, výchovy a osvěty - SR</t>
  </si>
  <si>
    <t>OPVK - Škola na dotek - SR</t>
  </si>
  <si>
    <t>další cizí jazyk Rámc.vzděl.programu pro zákl.vzděl. - SR</t>
  </si>
  <si>
    <t>podpora školních psychologů a sp.pedagogů - SR</t>
  </si>
  <si>
    <t>podpora odborného vzdělávání - SR</t>
  </si>
  <si>
    <t>zvýšení platů pedagog.pracovníků region.školství - SR</t>
  </si>
  <si>
    <t>zvýšení platů pracovníků region.školství - SR</t>
  </si>
  <si>
    <t>podpora soc.znevýh.romských žáků SŠ a studentů VOŠ - SR</t>
  </si>
  <si>
    <t>rezerva - a.s.</t>
  </si>
  <si>
    <t>Operační středisko ZZS KHK - SR</t>
  </si>
  <si>
    <t>poskytovatelé soc.služeb dle Z 108/2006 Sb. - SR</t>
  </si>
  <si>
    <t>preventivní ochrana před nepříznivými vlivy prostředí - SR</t>
  </si>
  <si>
    <t>energetika</t>
  </si>
  <si>
    <t>EPC</t>
  </si>
  <si>
    <t>příspěvek PO na provoz - Centrum EP (CIRI)</t>
  </si>
  <si>
    <t xml:space="preserve">   v tom: Centrum EP, PO (CIRI)</t>
  </si>
  <si>
    <t xml:space="preserve">                 CIRI, PO</t>
  </si>
  <si>
    <t xml:space="preserve">                 činnost KÚ</t>
  </si>
  <si>
    <t xml:space="preserve">                 správa majetku kraje</t>
  </si>
  <si>
    <t xml:space="preserve">                 org. 8888</t>
  </si>
  <si>
    <t>Požární stanice a ZZS Vrchlabí</t>
  </si>
  <si>
    <t>Modernizace a dostavba ON Náchod (úvěr 50 mil.)</t>
  </si>
  <si>
    <t>Transformace Barevných domků Hajnice - SR</t>
  </si>
  <si>
    <t>Transformace ÚSP pro těl.postiž. Hořice v Podkrk. - SR</t>
  </si>
  <si>
    <t>Centrum krajky - RRRS SV</t>
  </si>
  <si>
    <t>průmyslová zóna Kvasiny III.</t>
  </si>
  <si>
    <t>OP LZZ Služby sociální prevence v KHK III - SR</t>
  </si>
  <si>
    <t>OP LZZ  Podpora činnosti OSPOD - SR</t>
  </si>
  <si>
    <t>HZS KHK - Rekonstr.stadionu pro výcvik a pož.sport v HK</t>
  </si>
  <si>
    <t>investiční transfery a.s. ZOO Dvůr Králové n.L.</t>
  </si>
  <si>
    <t xml:space="preserve">            vrcholový sport</t>
  </si>
  <si>
    <t xml:space="preserve">            sport a tělovýchova</t>
  </si>
  <si>
    <t xml:space="preserve">           běžné výdaje odvětví</t>
  </si>
  <si>
    <t xml:space="preserve">           nerozděleno - kapitál.výd.</t>
  </si>
  <si>
    <t>daň z příjmů právnických osob za kraje</t>
  </si>
  <si>
    <t>sdílené daně</t>
  </si>
  <si>
    <t xml:space="preserve">             příjmy v rámci finančního vypořádání</t>
  </si>
  <si>
    <t>odstraňování škod po povodních v červnu 2013 - SR</t>
  </si>
  <si>
    <t>společný program na výměnu kotlů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</si>
</sst>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0\ _K_č"/>
    <numFmt numFmtId="167" formatCode="#,##0.000\ _K_č"/>
    <numFmt numFmtId="168" formatCode="0.0"/>
    <numFmt numFmtId="169" formatCode="#,##0.0"/>
    <numFmt numFmtId="170" formatCode="#,##0.0_ ;\-#,##0.0\ 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4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0">
    <xf numFmtId="3" fontId="0" fillId="0" borderId="0" xfId="0" applyAlignment="1">
      <alignment/>
    </xf>
    <xf numFmtId="164" fontId="0" fillId="0" borderId="0" xfId="39" applyAlignment="1">
      <alignment/>
    </xf>
    <xf numFmtId="3" fontId="0" fillId="0" borderId="0" xfId="0" applyFont="1" applyBorder="1" applyAlignment="1">
      <alignment vertical="center"/>
    </xf>
    <xf numFmtId="165" fontId="0" fillId="0" borderId="0" xfId="39" applyNumberFormat="1" applyAlignment="1">
      <alignment/>
    </xf>
    <xf numFmtId="165" fontId="7" fillId="0" borderId="0" xfId="39" applyNumberFormat="1" applyFont="1" applyAlignment="1">
      <alignment horizontal="right"/>
    </xf>
    <xf numFmtId="169" fontId="0" fillId="0" borderId="0" xfId="0" applyNumberFormat="1" applyAlignment="1">
      <alignment/>
    </xf>
    <xf numFmtId="169" fontId="0" fillId="0" borderId="0" xfId="39" applyNumberFormat="1" applyAlignment="1">
      <alignment/>
    </xf>
    <xf numFmtId="3" fontId="0" fillId="0" borderId="0" xfId="0" applyAlignment="1">
      <alignment horizontal="right"/>
    </xf>
    <xf numFmtId="3" fontId="0" fillId="0" borderId="10" xfId="0" applyFont="1" applyBorder="1" applyAlignment="1">
      <alignment/>
    </xf>
    <xf numFmtId="3" fontId="0" fillId="0" borderId="10" xfId="0" applyBorder="1" applyAlignment="1">
      <alignment/>
    </xf>
    <xf numFmtId="169" fontId="1" fillId="0" borderId="11" xfId="39" applyNumberFormat="1" applyFont="1" applyBorder="1" applyAlignment="1">
      <alignment horizontal="center"/>
    </xf>
    <xf numFmtId="169" fontId="1" fillId="0" borderId="12" xfId="39" applyNumberFormat="1" applyFont="1" applyBorder="1" applyAlignment="1">
      <alignment horizontal="center"/>
    </xf>
    <xf numFmtId="3" fontId="1" fillId="0" borderId="13" xfId="0" applyFont="1" applyBorder="1" applyAlignment="1">
      <alignment horizontal="left" vertical="center"/>
    </xf>
    <xf numFmtId="3" fontId="1" fillId="0" borderId="10" xfId="0" applyFont="1" applyBorder="1" applyAlignment="1">
      <alignment/>
    </xf>
    <xf numFmtId="3" fontId="0" fillId="0" borderId="10" xfId="0" applyFont="1" applyBorder="1" applyAlignment="1">
      <alignment/>
    </xf>
    <xf numFmtId="3" fontId="3" fillId="0" borderId="10" xfId="0" applyFont="1" applyBorder="1" applyAlignment="1">
      <alignment/>
    </xf>
    <xf numFmtId="3" fontId="1" fillId="0" borderId="10" xfId="0" applyFont="1" applyBorder="1" applyAlignment="1">
      <alignment/>
    </xf>
    <xf numFmtId="3" fontId="2" fillId="0" borderId="14" xfId="0" applyFont="1" applyBorder="1" applyAlignment="1">
      <alignment vertical="center"/>
    </xf>
    <xf numFmtId="3" fontId="4" fillId="0" borderId="10" xfId="0" applyFont="1" applyBorder="1" applyAlignment="1">
      <alignment/>
    </xf>
    <xf numFmtId="3" fontId="7" fillId="0" borderId="10" xfId="0" applyFont="1" applyBorder="1" applyAlignment="1">
      <alignment/>
    </xf>
    <xf numFmtId="3" fontId="0" fillId="0" borderId="14" xfId="0" applyFont="1" applyBorder="1" applyAlignment="1">
      <alignment/>
    </xf>
    <xf numFmtId="3" fontId="0" fillId="0" borderId="14" xfId="0" applyBorder="1" applyAlignment="1">
      <alignment/>
    </xf>
    <xf numFmtId="3" fontId="4" fillId="0" borderId="10" xfId="0" applyFont="1" applyBorder="1" applyAlignment="1">
      <alignment/>
    </xf>
    <xf numFmtId="3" fontId="3" fillId="0" borderId="10" xfId="0" applyFont="1" applyBorder="1" applyAlignment="1">
      <alignment/>
    </xf>
    <xf numFmtId="3" fontId="0" fillId="0" borderId="14" xfId="0" applyFont="1" applyBorder="1" applyAlignment="1">
      <alignment/>
    </xf>
    <xf numFmtId="3" fontId="7" fillId="0" borderId="10" xfId="0" applyFont="1" applyBorder="1" applyAlignment="1">
      <alignment/>
    </xf>
    <xf numFmtId="169" fontId="1" fillId="0" borderId="10" xfId="39" applyNumberFormat="1" applyFont="1" applyBorder="1" applyAlignment="1">
      <alignment/>
    </xf>
    <xf numFmtId="3" fontId="8" fillId="0" borderId="10" xfId="0" applyFont="1" applyBorder="1" applyAlignment="1">
      <alignment/>
    </xf>
    <xf numFmtId="3" fontId="1" fillId="0" borderId="15" xfId="0" applyFont="1" applyBorder="1" applyAlignment="1">
      <alignment/>
    </xf>
    <xf numFmtId="3" fontId="2" fillId="0" borderId="15" xfId="0" applyFont="1" applyBorder="1" applyAlignment="1">
      <alignment vertical="center"/>
    </xf>
    <xf numFmtId="3" fontId="1" fillId="0" borderId="14" xfId="0" applyFont="1" applyBorder="1" applyAlignment="1">
      <alignment vertical="center"/>
    </xf>
    <xf numFmtId="3" fontId="2" fillId="0" borderId="10" xfId="0" applyFont="1" applyBorder="1" applyAlignment="1">
      <alignment vertical="center"/>
    </xf>
    <xf numFmtId="3" fontId="1" fillId="0" borderId="16" xfId="0" applyFont="1" applyBorder="1" applyAlignment="1">
      <alignment vertical="center"/>
    </xf>
    <xf numFmtId="3" fontId="1" fillId="0" borderId="10" xfId="0" applyFont="1" applyBorder="1" applyAlignment="1">
      <alignment vertical="center"/>
    </xf>
    <xf numFmtId="3" fontId="0" fillId="0" borderId="10" xfId="0" applyFont="1" applyBorder="1" applyAlignment="1">
      <alignment vertical="center"/>
    </xf>
    <xf numFmtId="3" fontId="0" fillId="0" borderId="14" xfId="0" applyFont="1" applyBorder="1" applyAlignment="1">
      <alignment vertical="center"/>
    </xf>
    <xf numFmtId="164" fontId="1" fillId="0" borderId="17" xfId="39" applyFont="1" applyBorder="1" applyAlignment="1">
      <alignment horizontal="center"/>
    </xf>
    <xf numFmtId="164" fontId="1" fillId="0" borderId="18" xfId="39" applyFont="1" applyBorder="1" applyAlignment="1">
      <alignment horizontal="center"/>
    </xf>
    <xf numFmtId="169" fontId="1" fillId="0" borderId="19" xfId="39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169" fontId="0" fillId="0" borderId="21" xfId="0" applyNumberFormat="1" applyBorder="1" applyAlignment="1">
      <alignment/>
    </xf>
    <xf numFmtId="169" fontId="1" fillId="0" borderId="21" xfId="0" applyNumberFormat="1" applyFont="1" applyBorder="1" applyAlignment="1">
      <alignment/>
    </xf>
    <xf numFmtId="169" fontId="0" fillId="0" borderId="21" xfId="0" applyNumberFormat="1" applyBorder="1" applyAlignment="1">
      <alignment horizontal="center"/>
    </xf>
    <xf numFmtId="169" fontId="4" fillId="0" borderId="21" xfId="0" applyNumberFormat="1" applyFont="1" applyBorder="1" applyAlignment="1">
      <alignment/>
    </xf>
    <xf numFmtId="169" fontId="0" fillId="0" borderId="22" xfId="0" applyNumberFormat="1" applyBorder="1" applyAlignment="1">
      <alignment/>
    </xf>
    <xf numFmtId="169" fontId="4" fillId="0" borderId="21" xfId="0" applyNumberFormat="1" applyFont="1" applyBorder="1" applyAlignment="1">
      <alignment horizontal="center"/>
    </xf>
    <xf numFmtId="169" fontId="0" fillId="0" borderId="22" xfId="0" applyNumberFormat="1" applyBorder="1" applyAlignment="1">
      <alignment horizontal="center"/>
    </xf>
    <xf numFmtId="169" fontId="1" fillId="0" borderId="21" xfId="39" applyNumberFormat="1" applyFont="1" applyBorder="1" applyAlignment="1">
      <alignment/>
    </xf>
    <xf numFmtId="169" fontId="4" fillId="0" borderId="21" xfId="39" applyNumberFormat="1" applyFont="1" applyBorder="1" applyAlignment="1">
      <alignment/>
    </xf>
    <xf numFmtId="169" fontId="4" fillId="0" borderId="21" xfId="39" applyNumberFormat="1" applyFont="1" applyBorder="1" applyAlignment="1">
      <alignment/>
    </xf>
    <xf numFmtId="169" fontId="8" fillId="0" borderId="21" xfId="0" applyNumberFormat="1" applyFont="1" applyBorder="1" applyAlignment="1">
      <alignment/>
    </xf>
    <xf numFmtId="3" fontId="46" fillId="0" borderId="0" xfId="0" applyFont="1" applyAlignment="1">
      <alignment horizontal="center"/>
    </xf>
    <xf numFmtId="3" fontId="0" fillId="0" borderId="10" xfId="0" applyBorder="1" applyAlignment="1">
      <alignment vertical="center"/>
    </xf>
    <xf numFmtId="165" fontId="1" fillId="0" borderId="23" xfId="39" applyNumberFormat="1" applyFont="1" applyFill="1" applyBorder="1" applyAlignment="1">
      <alignment horizontal="center"/>
    </xf>
    <xf numFmtId="165" fontId="1" fillId="0" borderId="24" xfId="39" applyNumberFormat="1" applyFont="1" applyFill="1" applyBorder="1" applyAlignment="1">
      <alignment horizontal="center"/>
    </xf>
    <xf numFmtId="165" fontId="1" fillId="0" borderId="25" xfId="39" applyNumberFormat="1" applyFont="1" applyFill="1" applyBorder="1" applyAlignment="1">
      <alignment horizontal="center"/>
    </xf>
    <xf numFmtId="165" fontId="1" fillId="0" borderId="26" xfId="39" applyNumberFormat="1" applyFont="1" applyFill="1" applyBorder="1" applyAlignment="1">
      <alignment horizontal="center"/>
    </xf>
    <xf numFmtId="3" fontId="0" fillId="0" borderId="10" xfId="0" applyFont="1" applyBorder="1" applyAlignment="1">
      <alignment/>
    </xf>
    <xf numFmtId="169" fontId="1" fillId="0" borderId="21" xfId="0" applyNumberFormat="1" applyFont="1" applyBorder="1" applyAlignment="1">
      <alignment horizontal="center"/>
    </xf>
    <xf numFmtId="3" fontId="1" fillId="0" borderId="10" xfId="0" applyFont="1" applyFill="1" applyBorder="1" applyAlignment="1">
      <alignment/>
    </xf>
    <xf numFmtId="4" fontId="1" fillId="0" borderId="27" xfId="39" applyNumberFormat="1" applyFont="1" applyBorder="1" applyAlignment="1">
      <alignment/>
    </xf>
    <xf numFmtId="4" fontId="1" fillId="0" borderId="28" xfId="39" applyNumberFormat="1" applyFont="1" applyBorder="1" applyAlignment="1">
      <alignment/>
    </xf>
    <xf numFmtId="4" fontId="1" fillId="0" borderId="29" xfId="39" applyNumberFormat="1" applyFont="1" applyBorder="1" applyAlignment="1">
      <alignment/>
    </xf>
    <xf numFmtId="4" fontId="0" fillId="0" borderId="28" xfId="39" applyNumberFormat="1" applyFont="1" applyBorder="1" applyAlignment="1">
      <alignment/>
    </xf>
    <xf numFmtId="4" fontId="0" fillId="0" borderId="29" xfId="39" applyNumberFormat="1" applyFont="1" applyBorder="1" applyAlignment="1">
      <alignment/>
    </xf>
    <xf numFmtId="4" fontId="0" fillId="0" borderId="27" xfId="39" applyNumberFormat="1" applyBorder="1" applyAlignment="1">
      <alignment/>
    </xf>
    <xf numFmtId="4" fontId="0" fillId="0" borderId="28" xfId="39" applyNumberFormat="1" applyBorder="1" applyAlignment="1">
      <alignment/>
    </xf>
    <xf numFmtId="4" fontId="0" fillId="0" borderId="29" xfId="39" applyNumberFormat="1" applyBorder="1" applyAlignment="1">
      <alignment/>
    </xf>
    <xf numFmtId="4" fontId="0" fillId="0" borderId="29" xfId="39" applyNumberFormat="1" applyFont="1" applyBorder="1" applyAlignment="1">
      <alignment/>
    </xf>
    <xf numFmtId="4" fontId="1" fillId="0" borderId="28" xfId="39" applyNumberFormat="1" applyFont="1" applyBorder="1" applyAlignment="1">
      <alignment/>
    </xf>
    <xf numFmtId="4" fontId="1" fillId="0" borderId="29" xfId="39" applyNumberFormat="1" applyFont="1" applyBorder="1" applyAlignment="1">
      <alignment/>
    </xf>
    <xf numFmtId="4" fontId="0" fillId="0" borderId="18" xfId="39" applyNumberFormat="1" applyBorder="1" applyAlignment="1">
      <alignment/>
    </xf>
    <xf numFmtId="4" fontId="0" fillId="0" borderId="24" xfId="39" applyNumberFormat="1" applyBorder="1" applyAlignment="1">
      <alignment/>
    </xf>
    <xf numFmtId="4" fontId="0" fillId="0" borderId="26" xfId="39" applyNumberFormat="1" applyBorder="1" applyAlignment="1">
      <alignment/>
    </xf>
    <xf numFmtId="4" fontId="1" fillId="0" borderId="27" xfId="39" applyNumberFormat="1" applyFont="1" applyBorder="1" applyAlignment="1">
      <alignment/>
    </xf>
    <xf numFmtId="4" fontId="0" fillId="0" borderId="27" xfId="39" applyNumberFormat="1" applyFont="1" applyBorder="1" applyAlignment="1">
      <alignment/>
    </xf>
    <xf numFmtId="4" fontId="0" fillId="0" borderId="27" xfId="39" applyNumberFormat="1" applyFont="1" applyBorder="1" applyAlignment="1">
      <alignment/>
    </xf>
    <xf numFmtId="4" fontId="0" fillId="0" borderId="28" xfId="39" applyNumberFormat="1" applyFont="1" applyBorder="1" applyAlignment="1">
      <alignment/>
    </xf>
    <xf numFmtId="4" fontId="0" fillId="0" borderId="29" xfId="39" applyNumberFormat="1" applyFont="1" applyBorder="1" applyAlignment="1">
      <alignment/>
    </xf>
    <xf numFmtId="4" fontId="0" fillId="0" borderId="27" xfId="39" applyNumberFormat="1" applyFont="1" applyBorder="1" applyAlignment="1">
      <alignment/>
    </xf>
    <xf numFmtId="4" fontId="0" fillId="0" borderId="28" xfId="39" applyNumberFormat="1" applyFont="1" applyBorder="1" applyAlignment="1">
      <alignment/>
    </xf>
    <xf numFmtId="4" fontId="0" fillId="0" borderId="29" xfId="39" applyNumberFormat="1" applyFont="1" applyBorder="1" applyAlignment="1">
      <alignment/>
    </xf>
    <xf numFmtId="4" fontId="0" fillId="0" borderId="18" xfId="39" applyNumberFormat="1" applyFont="1" applyBorder="1" applyAlignment="1">
      <alignment/>
    </xf>
    <xf numFmtId="4" fontId="0" fillId="0" borderId="24" xfId="39" applyNumberFormat="1" applyFont="1" applyBorder="1" applyAlignment="1">
      <alignment/>
    </xf>
    <xf numFmtId="4" fontId="0" fillId="0" borderId="26" xfId="39" applyNumberFormat="1" applyFont="1" applyBorder="1" applyAlignment="1">
      <alignment/>
    </xf>
    <xf numFmtId="4" fontId="0" fillId="0" borderId="28" xfId="39" applyNumberFormat="1" applyFill="1" applyBorder="1" applyAlignment="1">
      <alignment/>
    </xf>
    <xf numFmtId="4" fontId="2" fillId="0" borderId="18" xfId="39" applyNumberFormat="1" applyFont="1" applyBorder="1" applyAlignment="1">
      <alignment vertical="center"/>
    </xf>
    <xf numFmtId="4" fontId="2" fillId="0" borderId="24" xfId="39" applyNumberFormat="1" applyFont="1" applyBorder="1" applyAlignment="1">
      <alignment vertical="center"/>
    </xf>
    <xf numFmtId="4" fontId="2" fillId="0" borderId="26" xfId="39" applyNumberFormat="1" applyFont="1" applyBorder="1" applyAlignment="1">
      <alignment vertical="center"/>
    </xf>
    <xf numFmtId="4" fontId="4" fillId="0" borderId="27" xfId="39" applyNumberFormat="1" applyFont="1" applyBorder="1" applyAlignment="1">
      <alignment/>
    </xf>
    <xf numFmtId="4" fontId="4" fillId="0" borderId="28" xfId="39" applyNumberFormat="1" applyFont="1" applyBorder="1" applyAlignment="1">
      <alignment/>
    </xf>
    <xf numFmtId="4" fontId="4" fillId="0" borderId="29" xfId="39" applyNumberFormat="1" applyFont="1" applyBorder="1" applyAlignment="1">
      <alignment/>
    </xf>
    <xf numFmtId="4" fontId="4" fillId="0" borderId="27" xfId="39" applyNumberFormat="1" applyFont="1" applyBorder="1" applyAlignment="1">
      <alignment/>
    </xf>
    <xf numFmtId="4" fontId="4" fillId="0" borderId="28" xfId="39" applyNumberFormat="1" applyFont="1" applyBorder="1" applyAlignment="1">
      <alignment/>
    </xf>
    <xf numFmtId="4" fontId="4" fillId="0" borderId="29" xfId="39" applyNumberFormat="1" applyFont="1" applyBorder="1" applyAlignment="1">
      <alignment/>
    </xf>
    <xf numFmtId="4" fontId="0" fillId="0" borderId="18" xfId="39" applyNumberFormat="1" applyFont="1" applyBorder="1" applyAlignment="1">
      <alignment/>
    </xf>
    <xf numFmtId="4" fontId="0" fillId="0" borderId="24" xfId="39" applyNumberFormat="1" applyFont="1" applyBorder="1" applyAlignment="1">
      <alignment/>
    </xf>
    <xf numFmtId="4" fontId="0" fillId="0" borderId="26" xfId="39" applyNumberFormat="1" applyFont="1" applyBorder="1" applyAlignment="1">
      <alignment/>
    </xf>
    <xf numFmtId="4" fontId="0" fillId="0" borderId="29" xfId="39" applyNumberFormat="1" applyFont="1" applyFill="1" applyBorder="1" applyAlignment="1">
      <alignment/>
    </xf>
    <xf numFmtId="4" fontId="1" fillId="0" borderId="27" xfId="39" applyNumberFormat="1" applyFont="1" applyFill="1" applyBorder="1" applyAlignment="1">
      <alignment/>
    </xf>
    <xf numFmtId="4" fontId="0" fillId="0" borderId="29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39" applyNumberFormat="1" applyFont="1" applyFill="1" applyBorder="1" applyAlignment="1">
      <alignment/>
    </xf>
    <xf numFmtId="4" fontId="0" fillId="0" borderId="28" xfId="39" applyNumberFormat="1" applyFont="1" applyFill="1" applyBorder="1" applyAlignment="1">
      <alignment/>
    </xf>
    <xf numFmtId="4" fontId="0" fillId="0" borderId="29" xfId="39" applyNumberFormat="1" applyFont="1" applyFill="1" applyBorder="1" applyAlignment="1">
      <alignment/>
    </xf>
    <xf numFmtId="4" fontId="4" fillId="0" borderId="28" xfId="39" applyNumberFormat="1" applyFont="1" applyFill="1" applyBorder="1" applyAlignment="1">
      <alignment/>
    </xf>
    <xf numFmtId="4" fontId="1" fillId="0" borderId="11" xfId="39" applyNumberFormat="1" applyFont="1" applyBorder="1" applyAlignment="1">
      <alignment/>
    </xf>
    <xf numFmtId="4" fontId="1" fillId="0" borderId="12" xfId="39" applyNumberFormat="1" applyFont="1" applyBorder="1" applyAlignment="1">
      <alignment/>
    </xf>
    <xf numFmtId="4" fontId="0" fillId="0" borderId="18" xfId="39" applyNumberFormat="1" applyFont="1" applyFill="1" applyBorder="1" applyAlignment="1">
      <alignment/>
    </xf>
    <xf numFmtId="4" fontId="0" fillId="0" borderId="24" xfId="39" applyNumberFormat="1" applyFont="1" applyFill="1" applyBorder="1" applyAlignment="1">
      <alignment/>
    </xf>
    <xf numFmtId="4" fontId="8" fillId="0" borderId="27" xfId="39" applyNumberFormat="1" applyFont="1" applyBorder="1" applyAlignment="1">
      <alignment/>
    </xf>
    <xf numFmtId="4" fontId="8" fillId="0" borderId="28" xfId="39" applyNumberFormat="1" applyFont="1" applyBorder="1" applyAlignment="1">
      <alignment/>
    </xf>
    <xf numFmtId="4" fontId="8" fillId="0" borderId="29" xfId="39" applyNumberFormat="1" applyFont="1" applyBorder="1" applyAlignment="1">
      <alignment/>
    </xf>
    <xf numFmtId="4" fontId="0" fillId="0" borderId="28" xfId="39" applyNumberFormat="1" applyFont="1" applyBorder="1" applyAlignment="1">
      <alignment/>
    </xf>
    <xf numFmtId="4" fontId="1" fillId="0" borderId="18" xfId="39" applyNumberFormat="1" applyFont="1" applyBorder="1" applyAlignment="1">
      <alignment/>
    </xf>
    <xf numFmtId="4" fontId="1" fillId="0" borderId="30" xfId="39" applyNumberFormat="1" applyFont="1" applyBorder="1" applyAlignment="1">
      <alignment/>
    </xf>
    <xf numFmtId="4" fontId="1" fillId="0" borderId="26" xfId="39" applyNumberFormat="1" applyFont="1" applyBorder="1" applyAlignment="1">
      <alignment/>
    </xf>
    <xf numFmtId="4" fontId="2" fillId="0" borderId="31" xfId="39" applyNumberFormat="1" applyFont="1" applyBorder="1" applyAlignment="1">
      <alignment vertical="center"/>
    </xf>
    <xf numFmtId="4" fontId="2" fillId="0" borderId="30" xfId="39" applyNumberFormat="1" applyFont="1" applyBorder="1" applyAlignment="1">
      <alignment vertical="center"/>
    </xf>
    <xf numFmtId="4" fontId="2" fillId="0" borderId="32" xfId="39" applyNumberFormat="1" applyFont="1" applyBorder="1" applyAlignment="1">
      <alignment vertical="center"/>
    </xf>
    <xf numFmtId="4" fontId="1" fillId="0" borderId="18" xfId="39" applyNumberFormat="1" applyFont="1" applyBorder="1" applyAlignment="1">
      <alignment vertical="center"/>
    </xf>
    <xf numFmtId="4" fontId="1" fillId="0" borderId="24" xfId="39" applyNumberFormat="1" applyFont="1" applyBorder="1" applyAlignment="1">
      <alignment vertical="center"/>
    </xf>
    <xf numFmtId="4" fontId="1" fillId="0" borderId="26" xfId="39" applyNumberFormat="1" applyFont="1" applyBorder="1" applyAlignment="1">
      <alignment vertical="center"/>
    </xf>
    <xf numFmtId="4" fontId="2" fillId="0" borderId="27" xfId="39" applyNumberFormat="1" applyFont="1" applyBorder="1" applyAlignment="1">
      <alignment vertical="center"/>
    </xf>
    <xf numFmtId="4" fontId="2" fillId="0" borderId="28" xfId="39" applyNumberFormat="1" applyFont="1" applyBorder="1" applyAlignment="1">
      <alignment vertical="center"/>
    </xf>
    <xf numFmtId="4" fontId="2" fillId="0" borderId="29" xfId="39" applyNumberFormat="1" applyFont="1" applyBorder="1" applyAlignment="1">
      <alignment vertical="center"/>
    </xf>
    <xf numFmtId="4" fontId="1" fillId="0" borderId="17" xfId="39" applyNumberFormat="1" applyFont="1" applyBorder="1" applyAlignment="1">
      <alignment vertical="center"/>
    </xf>
    <xf numFmtId="4" fontId="1" fillId="0" borderId="23" xfId="39" applyNumberFormat="1" applyFont="1" applyBorder="1" applyAlignment="1">
      <alignment vertical="center"/>
    </xf>
    <xf numFmtId="4" fontId="1" fillId="0" borderId="25" xfId="39" applyNumberFormat="1" applyFont="1" applyBorder="1" applyAlignment="1">
      <alignment vertical="center"/>
    </xf>
    <xf numFmtId="4" fontId="1" fillId="0" borderId="27" xfId="39" applyNumberFormat="1" applyFont="1" applyBorder="1" applyAlignment="1">
      <alignment vertical="center"/>
    </xf>
    <xf numFmtId="4" fontId="1" fillId="0" borderId="28" xfId="39" applyNumberFormat="1" applyFont="1" applyBorder="1" applyAlignment="1">
      <alignment vertical="center"/>
    </xf>
    <xf numFmtId="4" fontId="1" fillId="0" borderId="29" xfId="39" applyNumberFormat="1" applyFont="1" applyBorder="1" applyAlignment="1">
      <alignment vertical="center"/>
    </xf>
    <xf numFmtId="4" fontId="0" fillId="0" borderId="27" xfId="39" applyNumberFormat="1" applyFont="1" applyBorder="1" applyAlignment="1">
      <alignment vertical="center"/>
    </xf>
    <xf numFmtId="4" fontId="0" fillId="0" borderId="28" xfId="39" applyNumberFormat="1" applyFont="1" applyBorder="1" applyAlignment="1">
      <alignment vertical="center"/>
    </xf>
    <xf numFmtId="4" fontId="0" fillId="0" borderId="29" xfId="39" applyNumberFormat="1" applyFont="1" applyBorder="1" applyAlignment="1">
      <alignment vertical="center"/>
    </xf>
    <xf numFmtId="4" fontId="0" fillId="0" borderId="24" xfId="39" applyNumberFormat="1" applyFont="1" applyBorder="1" applyAlignment="1">
      <alignment vertical="center"/>
    </xf>
    <xf numFmtId="4" fontId="0" fillId="0" borderId="26" xfId="39" applyNumberFormat="1" applyFont="1" applyBorder="1" applyAlignment="1">
      <alignment vertical="center"/>
    </xf>
    <xf numFmtId="4" fontId="2" fillId="0" borderId="0" xfId="39" applyNumberFormat="1" applyFont="1" applyBorder="1" applyAlignment="1">
      <alignment vertical="center"/>
    </xf>
    <xf numFmtId="4" fontId="0" fillId="0" borderId="0" xfId="39" applyNumberFormat="1" applyAlignment="1">
      <alignment/>
    </xf>
    <xf numFmtId="4" fontId="0" fillId="0" borderId="0" xfId="0" applyNumberFormat="1" applyAlignment="1">
      <alignment/>
    </xf>
    <xf numFmtId="4" fontId="4" fillId="0" borderId="21" xfId="0" applyNumberFormat="1" applyFont="1" applyBorder="1" applyAlignment="1">
      <alignment horizontal="right"/>
    </xf>
    <xf numFmtId="4" fontId="8" fillId="0" borderId="21" xfId="0" applyNumberFormat="1" applyFont="1" applyBorder="1" applyAlignment="1">
      <alignment horizontal="right"/>
    </xf>
    <xf numFmtId="169" fontId="4" fillId="0" borderId="21" xfId="39" applyNumberFormat="1" applyFont="1" applyBorder="1" applyAlignment="1">
      <alignment horizontal="center"/>
    </xf>
    <xf numFmtId="3" fontId="7" fillId="0" borderId="14" xfId="0" applyFont="1" applyBorder="1" applyAlignment="1">
      <alignment/>
    </xf>
    <xf numFmtId="4" fontId="0" fillId="0" borderId="26" xfId="39" applyNumberFormat="1" applyFont="1" applyFill="1" applyBorder="1" applyAlignment="1">
      <alignment/>
    </xf>
    <xf numFmtId="4" fontId="0" fillId="0" borderId="18" xfId="39" applyNumberFormat="1" applyFont="1" applyBorder="1" applyAlignment="1">
      <alignment/>
    </xf>
    <xf numFmtId="4" fontId="0" fillId="0" borderId="24" xfId="39" applyNumberFormat="1" applyFont="1" applyBorder="1" applyAlignment="1">
      <alignment/>
    </xf>
    <xf numFmtId="169" fontId="2" fillId="0" borderId="22" xfId="39" applyNumberFormat="1" applyFont="1" applyBorder="1" applyAlignment="1">
      <alignment vertical="center"/>
    </xf>
    <xf numFmtId="169" fontId="1" fillId="0" borderId="20" xfId="0" applyNumberFormat="1" applyFont="1" applyBorder="1" applyAlignment="1">
      <alignment/>
    </xf>
    <xf numFmtId="169" fontId="0" fillId="0" borderId="21" xfId="0" applyNumberFormat="1" applyFont="1" applyBorder="1" applyAlignment="1">
      <alignment horizontal="center"/>
    </xf>
    <xf numFmtId="169" fontId="1" fillId="0" borderId="22" xfId="0" applyNumberFormat="1" applyFont="1" applyBorder="1" applyAlignment="1">
      <alignment/>
    </xf>
    <xf numFmtId="169" fontId="2" fillId="0" borderId="33" xfId="39" applyNumberFormat="1" applyFont="1" applyBorder="1" applyAlignment="1">
      <alignment vertical="center"/>
    </xf>
    <xf numFmtId="169" fontId="1" fillId="0" borderId="22" xfId="39" applyNumberFormat="1" applyFont="1" applyBorder="1" applyAlignment="1">
      <alignment vertical="center"/>
    </xf>
    <xf numFmtId="169" fontId="2" fillId="0" borderId="21" xfId="39" applyNumberFormat="1" applyFont="1" applyBorder="1" applyAlignment="1">
      <alignment vertical="center"/>
    </xf>
    <xf numFmtId="169" fontId="1" fillId="0" borderId="34" xfId="39" applyNumberFormat="1" applyFont="1" applyBorder="1" applyAlignment="1">
      <alignment vertical="center"/>
    </xf>
    <xf numFmtId="169" fontId="1" fillId="0" borderId="21" xfId="39" applyNumberFormat="1" applyFont="1" applyBorder="1" applyAlignment="1">
      <alignment vertical="center"/>
    </xf>
    <xf numFmtId="169" fontId="2" fillId="0" borderId="21" xfId="39" applyNumberFormat="1" applyFont="1" applyBorder="1" applyAlignment="1">
      <alignment horizontal="center" vertical="center"/>
    </xf>
    <xf numFmtId="3" fontId="9" fillId="18" borderId="0" xfId="0" applyFont="1" applyFill="1" applyAlignment="1">
      <alignment horizontal="center" vertical="center"/>
    </xf>
    <xf numFmtId="165" fontId="0" fillId="0" borderId="0" xfId="39" applyNumberFormat="1" applyFont="1" applyAlignment="1">
      <alignment horizontal="center"/>
    </xf>
    <xf numFmtId="3" fontId="1" fillId="0" borderId="13" xfId="0" applyFont="1" applyBorder="1" applyAlignment="1">
      <alignment horizontal="center" vertical="center"/>
    </xf>
    <xf numFmtId="3" fontId="0" fillId="0" borderId="10" xfId="0" applyBorder="1" applyAlignment="1">
      <alignment horizontal="center" vertical="center"/>
    </xf>
    <xf numFmtId="3" fontId="0" fillId="0" borderId="14" xfId="0" applyBorder="1" applyAlignment="1">
      <alignment horizontal="center" vertical="center"/>
    </xf>
    <xf numFmtId="49" fontId="10" fillId="16" borderId="35" xfId="39" applyNumberFormat="1" applyFont="1" applyFill="1" applyBorder="1" applyAlignment="1">
      <alignment horizontal="center"/>
    </xf>
    <xf numFmtId="49" fontId="10" fillId="16" borderId="36" xfId="39" applyNumberFormat="1" applyFont="1" applyFill="1" applyBorder="1" applyAlignment="1">
      <alignment horizontal="center"/>
    </xf>
    <xf numFmtId="49" fontId="10" fillId="16" borderId="37" xfId="39" applyNumberFormat="1" applyFont="1" applyFill="1" applyBorder="1" applyAlignment="1">
      <alignment horizontal="center"/>
    </xf>
    <xf numFmtId="49" fontId="10" fillId="33" borderId="35" xfId="39" applyNumberFormat="1" applyFont="1" applyFill="1" applyBorder="1" applyAlignment="1">
      <alignment horizontal="center"/>
    </xf>
    <xf numFmtId="49" fontId="10" fillId="33" borderId="36" xfId="39" applyNumberFormat="1" applyFont="1" applyFill="1" applyBorder="1" applyAlignment="1">
      <alignment horizontal="center"/>
    </xf>
    <xf numFmtId="49" fontId="10" fillId="33" borderId="37" xfId="39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8"/>
  <sheetViews>
    <sheetView tabSelected="1" zoomScale="91" zoomScaleNormal="91" zoomScalePageLayoutView="0" workbookViewId="0" topLeftCell="A1">
      <pane xSplit="1" ySplit="8" topLeftCell="B61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43" sqref="J43"/>
    </sheetView>
  </sheetViews>
  <sheetFormatPr defaultColWidth="9.00390625" defaultRowHeight="12.75"/>
  <cols>
    <col min="1" max="1" width="48.375" style="0" customWidth="1"/>
    <col min="2" max="2" width="14.75390625" style="1" customWidth="1"/>
    <col min="3" max="4" width="14.75390625" style="3" customWidth="1"/>
    <col min="5" max="5" width="14.75390625" style="0" customWidth="1"/>
    <col min="6" max="6" width="15.75390625" style="0" customWidth="1"/>
    <col min="7" max="7" width="14.75390625" style="0" customWidth="1"/>
    <col min="8" max="8" width="9.125" style="5" customWidth="1"/>
    <col min="10" max="10" width="17.00390625" style="0" customWidth="1"/>
  </cols>
  <sheetData>
    <row r="1" spans="4:8" ht="16.5" customHeight="1">
      <c r="D1" s="4"/>
      <c r="G1" s="7"/>
      <c r="H1" s="7" t="s">
        <v>99</v>
      </c>
    </row>
    <row r="2" spans="1:8" ht="22.5" customHeight="1">
      <c r="A2" s="159" t="s">
        <v>36</v>
      </c>
      <c r="B2" s="159"/>
      <c r="C2" s="159"/>
      <c r="D2" s="159"/>
      <c r="E2" s="159"/>
      <c r="F2" s="159"/>
      <c r="G2" s="159"/>
      <c r="H2" s="159"/>
    </row>
    <row r="3" spans="1:8" ht="22.5" customHeight="1">
      <c r="A3" s="159" t="s">
        <v>363</v>
      </c>
      <c r="B3" s="159"/>
      <c r="C3" s="159"/>
      <c r="D3" s="159"/>
      <c r="E3" s="159"/>
      <c r="F3" s="159"/>
      <c r="G3" s="159"/>
      <c r="H3" s="159"/>
    </row>
    <row r="4" spans="1:8" ht="14.25" customHeight="1">
      <c r="A4" s="160" t="s">
        <v>218</v>
      </c>
      <c r="B4" s="160"/>
      <c r="C4" s="160"/>
      <c r="D4" s="160"/>
      <c r="E4" s="160"/>
      <c r="F4" s="160"/>
      <c r="G4" s="160"/>
      <c r="H4" s="160"/>
    </row>
    <row r="5" spans="5:7" ht="12.75" customHeight="1" thickBot="1">
      <c r="E5" s="53"/>
      <c r="F5" s="53"/>
      <c r="G5" s="53"/>
    </row>
    <row r="6" spans="1:8" ht="16.5" customHeight="1">
      <c r="A6" s="161" t="s">
        <v>5</v>
      </c>
      <c r="B6" s="164" t="s">
        <v>285</v>
      </c>
      <c r="C6" s="165"/>
      <c r="D6" s="166"/>
      <c r="E6" s="167" t="s">
        <v>364</v>
      </c>
      <c r="F6" s="168"/>
      <c r="G6" s="169"/>
      <c r="H6" s="39" t="s">
        <v>100</v>
      </c>
    </row>
    <row r="7" spans="1:8" ht="12.75" customHeight="1">
      <c r="A7" s="162"/>
      <c r="B7" s="36" t="s">
        <v>0</v>
      </c>
      <c r="C7" s="55" t="s">
        <v>37</v>
      </c>
      <c r="D7" s="57" t="s">
        <v>38</v>
      </c>
      <c r="E7" s="36" t="s">
        <v>0</v>
      </c>
      <c r="F7" s="55" t="s">
        <v>37</v>
      </c>
      <c r="G7" s="57" t="s">
        <v>38</v>
      </c>
      <c r="H7" s="40" t="s">
        <v>366</v>
      </c>
    </row>
    <row r="8" spans="1:8" ht="12.75" customHeight="1" thickBot="1">
      <c r="A8" s="163"/>
      <c r="B8" s="37" t="s">
        <v>1</v>
      </c>
      <c r="C8" s="56" t="s">
        <v>1</v>
      </c>
      <c r="D8" s="58" t="s">
        <v>286</v>
      </c>
      <c r="E8" s="37" t="s">
        <v>1</v>
      </c>
      <c r="F8" s="56" t="s">
        <v>1</v>
      </c>
      <c r="G8" s="58" t="s">
        <v>365</v>
      </c>
      <c r="H8" s="41" t="s">
        <v>285</v>
      </c>
    </row>
    <row r="9" spans="1:8" ht="15" customHeight="1">
      <c r="A9" s="12" t="s">
        <v>6</v>
      </c>
      <c r="B9" s="38"/>
      <c r="C9" s="10"/>
      <c r="D9" s="11"/>
      <c r="E9" s="38"/>
      <c r="F9" s="10"/>
      <c r="G9" s="11"/>
      <c r="H9" s="42"/>
    </row>
    <row r="10" spans="1:8" ht="12.75" customHeight="1">
      <c r="A10" s="13" t="s">
        <v>2</v>
      </c>
      <c r="B10" s="62">
        <f aca="true" t="shared" si="0" ref="B10:G10">B12+B13</f>
        <v>2990000</v>
      </c>
      <c r="C10" s="63">
        <f t="shared" si="0"/>
        <v>3013731.1</v>
      </c>
      <c r="D10" s="64">
        <f t="shared" si="0"/>
        <v>3115938.7</v>
      </c>
      <c r="E10" s="62">
        <f t="shared" si="0"/>
        <v>3019900</v>
      </c>
      <c r="F10" s="63">
        <f t="shared" si="0"/>
        <v>3085858.85</v>
      </c>
      <c r="G10" s="64">
        <f t="shared" si="0"/>
        <v>3291942.19</v>
      </c>
      <c r="H10" s="43">
        <f>G10/D10*100</f>
        <v>105.64849013236363</v>
      </c>
    </row>
    <row r="11" spans="1:8" ht="12.75" customHeight="1">
      <c r="A11" s="23" t="s">
        <v>3</v>
      </c>
      <c r="B11" s="62"/>
      <c r="C11" s="63"/>
      <c r="D11" s="64"/>
      <c r="E11" s="62"/>
      <c r="F11" s="63"/>
      <c r="G11" s="64"/>
      <c r="H11" s="43"/>
    </row>
    <row r="12" spans="1:8" ht="12.75" customHeight="1">
      <c r="A12" s="9" t="s">
        <v>410</v>
      </c>
      <c r="B12" s="81">
        <v>2990000</v>
      </c>
      <c r="C12" s="65">
        <v>2992250</v>
      </c>
      <c r="D12" s="66">
        <v>3094457.6</v>
      </c>
      <c r="E12" s="81">
        <v>3019900</v>
      </c>
      <c r="F12" s="65">
        <v>3061137.2</v>
      </c>
      <c r="G12" s="66">
        <v>3267220.54</v>
      </c>
      <c r="H12" s="42">
        <f>G12/D12*100</f>
        <v>105.58297971185644</v>
      </c>
    </row>
    <row r="13" spans="1:8" ht="12.75" customHeight="1">
      <c r="A13" s="9" t="s">
        <v>409</v>
      </c>
      <c r="B13" s="62"/>
      <c r="C13" s="65">
        <v>21481.1</v>
      </c>
      <c r="D13" s="66">
        <v>21481.1</v>
      </c>
      <c r="E13" s="62"/>
      <c r="F13" s="65">
        <v>24721.65</v>
      </c>
      <c r="G13" s="66">
        <v>24721.65</v>
      </c>
      <c r="H13" s="42">
        <f>G13/D13*100</f>
        <v>115.08558686473226</v>
      </c>
    </row>
    <row r="14" spans="1:8" ht="12.75" customHeight="1">
      <c r="A14" s="13" t="s">
        <v>39</v>
      </c>
      <c r="B14" s="62"/>
      <c r="C14" s="63"/>
      <c r="D14" s="64">
        <v>1338</v>
      </c>
      <c r="E14" s="62"/>
      <c r="F14" s="63"/>
      <c r="G14" s="64">
        <v>1670.47</v>
      </c>
      <c r="H14" s="43">
        <f>G14/D14*100</f>
        <v>124.84828101644246</v>
      </c>
    </row>
    <row r="15" spans="1:8" ht="12.75" customHeight="1">
      <c r="A15" s="13" t="s">
        <v>152</v>
      </c>
      <c r="B15" s="62">
        <f>SUM(B17:B44)</f>
        <v>72553</v>
      </c>
      <c r="C15" s="63">
        <f>SUM(C17:C44)</f>
        <v>5283761.399999999</v>
      </c>
      <c r="D15" s="64">
        <f>SUM(D17:D44)-D19-D24-D28</f>
        <v>5284048.399999999</v>
      </c>
      <c r="E15" s="62">
        <f>SUM(E17:E44)</f>
        <v>72738</v>
      </c>
      <c r="F15" s="63">
        <f>SUM(F17:F44)</f>
        <v>5340749.76</v>
      </c>
      <c r="G15" s="64">
        <f>SUM(G17:G44)-G19-G24-G28</f>
        <v>5340460.76</v>
      </c>
      <c r="H15" s="43">
        <f>G15/D15*100</f>
        <v>101.0675973369207</v>
      </c>
    </row>
    <row r="16" spans="1:8" ht="10.5" customHeight="1">
      <c r="A16" s="15" t="s">
        <v>3</v>
      </c>
      <c r="B16" s="67"/>
      <c r="C16" s="68"/>
      <c r="D16" s="69"/>
      <c r="E16" s="67"/>
      <c r="F16" s="68"/>
      <c r="G16" s="69"/>
      <c r="H16" s="42"/>
    </row>
    <row r="17" spans="1:8" ht="12.75" customHeight="1">
      <c r="A17" s="9" t="s">
        <v>215</v>
      </c>
      <c r="B17" s="67">
        <v>72303</v>
      </c>
      <c r="C17" s="68">
        <v>72303</v>
      </c>
      <c r="D17" s="69">
        <v>72303</v>
      </c>
      <c r="E17" s="67">
        <v>72488</v>
      </c>
      <c r="F17" s="68">
        <v>72488</v>
      </c>
      <c r="G17" s="69">
        <v>72488</v>
      </c>
      <c r="H17" s="42">
        <f>G17/D17*100</f>
        <v>100.25586766800825</v>
      </c>
    </row>
    <row r="18" spans="1:8" ht="12.75" customHeight="1">
      <c r="A18" s="9" t="s">
        <v>29</v>
      </c>
      <c r="B18" s="67"/>
      <c r="C18" s="68">
        <v>32760.7</v>
      </c>
      <c r="D18" s="69">
        <v>32760.7</v>
      </c>
      <c r="E18" s="67"/>
      <c r="F18" s="68">
        <v>1377.7</v>
      </c>
      <c r="G18" s="69">
        <v>1377.7</v>
      </c>
      <c r="H18" s="42">
        <f aca="true" t="shared" si="1" ref="H18:H48">G18/D18*100</f>
        <v>4.205343597664275</v>
      </c>
    </row>
    <row r="19" spans="1:8" ht="12.75" customHeight="1" hidden="1">
      <c r="A19" s="9" t="s">
        <v>71</v>
      </c>
      <c r="B19" s="67"/>
      <c r="C19" s="68"/>
      <c r="D19" s="69"/>
      <c r="E19" s="67"/>
      <c r="F19" s="68"/>
      <c r="G19" s="69"/>
      <c r="H19" s="44" t="s">
        <v>101</v>
      </c>
    </row>
    <row r="20" spans="1:8" ht="12.75" customHeight="1">
      <c r="A20" s="9" t="s">
        <v>54</v>
      </c>
      <c r="B20" s="67"/>
      <c r="C20" s="68">
        <v>4739424.9</v>
      </c>
      <c r="D20" s="69">
        <v>4739424.8</v>
      </c>
      <c r="E20" s="67"/>
      <c r="F20" s="68">
        <v>4696863.6</v>
      </c>
      <c r="G20" s="69">
        <v>4696863.6</v>
      </c>
      <c r="H20" s="42">
        <f t="shared" si="1"/>
        <v>99.10197541271253</v>
      </c>
    </row>
    <row r="21" spans="1:8" ht="12.75" customHeight="1">
      <c r="A21" s="9" t="s">
        <v>60</v>
      </c>
      <c r="B21" s="67"/>
      <c r="C21" s="68">
        <v>826</v>
      </c>
      <c r="D21" s="69">
        <v>826</v>
      </c>
      <c r="E21" s="67"/>
      <c r="F21" s="68">
        <v>1135</v>
      </c>
      <c r="G21" s="69">
        <v>1135</v>
      </c>
      <c r="H21" s="42">
        <f t="shared" si="1"/>
        <v>137.409200968523</v>
      </c>
    </row>
    <row r="22" spans="1:8" ht="12.75" customHeight="1">
      <c r="A22" s="9" t="s">
        <v>69</v>
      </c>
      <c r="B22" s="67"/>
      <c r="C22" s="68">
        <v>5659.5</v>
      </c>
      <c r="D22" s="69">
        <v>5659.5</v>
      </c>
      <c r="E22" s="67"/>
      <c r="F22" s="68">
        <v>1679.09</v>
      </c>
      <c r="G22" s="69">
        <v>1679.09</v>
      </c>
      <c r="H22" s="42">
        <f t="shared" si="1"/>
        <v>29.668521954236237</v>
      </c>
    </row>
    <row r="23" spans="1:8" ht="12.75" customHeight="1">
      <c r="A23" s="9" t="s">
        <v>83</v>
      </c>
      <c r="B23" s="67"/>
      <c r="C23" s="68">
        <v>77414.8</v>
      </c>
      <c r="D23" s="69">
        <v>77414.8</v>
      </c>
      <c r="E23" s="67"/>
      <c r="F23" s="68">
        <v>214287.32</v>
      </c>
      <c r="G23" s="69">
        <v>214287.32</v>
      </c>
      <c r="H23" s="42">
        <f t="shared" si="1"/>
        <v>276.8040736396658</v>
      </c>
    </row>
    <row r="24" spans="1:8" ht="12.75" customHeight="1" hidden="1">
      <c r="A24" s="9" t="s">
        <v>149</v>
      </c>
      <c r="B24" s="67"/>
      <c r="C24" s="68"/>
      <c r="D24" s="69"/>
      <c r="E24" s="67"/>
      <c r="F24" s="68"/>
      <c r="G24" s="69"/>
      <c r="H24" s="44" t="s">
        <v>101</v>
      </c>
    </row>
    <row r="25" spans="1:8" ht="12.75" customHeight="1">
      <c r="A25" s="9" t="s">
        <v>105</v>
      </c>
      <c r="B25" s="67"/>
      <c r="C25" s="68">
        <v>850.7</v>
      </c>
      <c r="D25" s="69">
        <v>850.7</v>
      </c>
      <c r="E25" s="67"/>
      <c r="F25" s="68">
        <v>1082.28</v>
      </c>
      <c r="G25" s="69">
        <v>1082.28</v>
      </c>
      <c r="H25" s="42">
        <f t="shared" si="1"/>
        <v>127.22228752791818</v>
      </c>
    </row>
    <row r="26" spans="1:8" ht="12.75" customHeight="1">
      <c r="A26" s="9" t="s">
        <v>222</v>
      </c>
      <c r="B26" s="67"/>
      <c r="C26" s="68"/>
      <c r="D26" s="69"/>
      <c r="E26" s="67"/>
      <c r="F26" s="68">
        <v>19907.11</v>
      </c>
      <c r="G26" s="69">
        <v>19907.11</v>
      </c>
      <c r="H26" s="44" t="s">
        <v>101</v>
      </c>
    </row>
    <row r="27" spans="1:8" ht="12.75" customHeight="1">
      <c r="A27" s="9" t="s">
        <v>177</v>
      </c>
      <c r="B27" s="67"/>
      <c r="C27" s="68">
        <v>24622.8</v>
      </c>
      <c r="D27" s="69">
        <v>24622.7</v>
      </c>
      <c r="E27" s="67"/>
      <c r="F27" s="68">
        <v>6789.55</v>
      </c>
      <c r="G27" s="69">
        <v>6789.55</v>
      </c>
      <c r="H27" s="42">
        <f t="shared" si="1"/>
        <v>27.574352122228674</v>
      </c>
    </row>
    <row r="28" spans="1:8" ht="12.75" customHeight="1" hidden="1">
      <c r="A28" s="9" t="s">
        <v>149</v>
      </c>
      <c r="B28" s="67"/>
      <c r="C28" s="68"/>
      <c r="D28" s="69"/>
      <c r="E28" s="67"/>
      <c r="F28" s="68"/>
      <c r="G28" s="69"/>
      <c r="H28" s="42" t="e">
        <f t="shared" si="1"/>
        <v>#DIV/0!</v>
      </c>
    </row>
    <row r="29" spans="1:8" ht="12.75" customHeight="1">
      <c r="A29" s="9" t="s">
        <v>150</v>
      </c>
      <c r="B29" s="67"/>
      <c r="C29" s="68">
        <v>500</v>
      </c>
      <c r="D29" s="69">
        <v>500</v>
      </c>
      <c r="E29" s="67"/>
      <c r="F29" s="68">
        <v>250</v>
      </c>
      <c r="G29" s="69">
        <v>250</v>
      </c>
      <c r="H29" s="42">
        <f t="shared" si="1"/>
        <v>50</v>
      </c>
    </row>
    <row r="30" spans="1:8" ht="12.75" customHeight="1">
      <c r="A30" s="9" t="s">
        <v>200</v>
      </c>
      <c r="B30" s="67"/>
      <c r="C30" s="68">
        <v>254603</v>
      </c>
      <c r="D30" s="69">
        <v>254603</v>
      </c>
      <c r="E30" s="67"/>
      <c r="F30" s="68">
        <v>262962.71</v>
      </c>
      <c r="G30" s="69">
        <v>262962.71</v>
      </c>
      <c r="H30" s="42">
        <f t="shared" si="1"/>
        <v>103.28342949611749</v>
      </c>
    </row>
    <row r="31" spans="1:8" ht="12.75" customHeight="1">
      <c r="A31" s="9" t="s">
        <v>370</v>
      </c>
      <c r="B31" s="67"/>
      <c r="C31" s="68"/>
      <c r="D31" s="69">
        <v>289</v>
      </c>
      <c r="E31" s="67"/>
      <c r="F31" s="68"/>
      <c r="G31" s="69">
        <v>-289</v>
      </c>
      <c r="H31" s="44" t="s">
        <v>101</v>
      </c>
    </row>
    <row r="32" spans="1:8" ht="12.75" customHeight="1" hidden="1">
      <c r="A32" s="9" t="s">
        <v>107</v>
      </c>
      <c r="B32" s="67"/>
      <c r="C32" s="68"/>
      <c r="D32" s="69"/>
      <c r="E32" s="67"/>
      <c r="F32" s="68"/>
      <c r="G32" s="69"/>
      <c r="H32" s="44" t="s">
        <v>101</v>
      </c>
    </row>
    <row r="33" spans="1:8" ht="12.75" customHeight="1">
      <c r="A33" s="9" t="s">
        <v>179</v>
      </c>
      <c r="B33" s="67"/>
      <c r="C33" s="68">
        <v>12237.8</v>
      </c>
      <c r="D33" s="69">
        <v>12237.8</v>
      </c>
      <c r="E33" s="67"/>
      <c r="F33" s="68">
        <v>7520.83</v>
      </c>
      <c r="G33" s="69">
        <v>7520.83</v>
      </c>
      <c r="H33" s="42">
        <f t="shared" si="1"/>
        <v>61.455735508016154</v>
      </c>
    </row>
    <row r="34" spans="1:8" ht="12.75" customHeight="1">
      <c r="A34" s="9" t="s">
        <v>223</v>
      </c>
      <c r="B34" s="67"/>
      <c r="C34" s="68"/>
      <c r="D34" s="69"/>
      <c r="E34" s="67"/>
      <c r="F34" s="68">
        <v>1040.22</v>
      </c>
      <c r="G34" s="69">
        <v>1040.22</v>
      </c>
      <c r="H34" s="44" t="s">
        <v>101</v>
      </c>
    </row>
    <row r="35" spans="1:8" ht="12.75" customHeight="1">
      <c r="A35" s="9" t="s">
        <v>76</v>
      </c>
      <c r="B35" s="67"/>
      <c r="C35" s="68">
        <v>56923.3</v>
      </c>
      <c r="D35" s="69">
        <v>56923.3</v>
      </c>
      <c r="E35" s="67"/>
      <c r="F35" s="68">
        <v>38358.11</v>
      </c>
      <c r="G35" s="69">
        <v>38358.11</v>
      </c>
      <c r="H35" s="42">
        <f t="shared" si="1"/>
        <v>67.38560484019725</v>
      </c>
    </row>
    <row r="36" spans="1:8" ht="12.75" customHeight="1">
      <c r="A36" s="9" t="s">
        <v>85</v>
      </c>
      <c r="B36" s="67"/>
      <c r="C36" s="68">
        <v>2142.6</v>
      </c>
      <c r="D36" s="69">
        <v>2142.6</v>
      </c>
      <c r="E36" s="67"/>
      <c r="F36" s="68">
        <v>10434.1</v>
      </c>
      <c r="G36" s="69">
        <v>10434.1</v>
      </c>
      <c r="H36" s="42">
        <f t="shared" si="1"/>
        <v>486.9831046392234</v>
      </c>
    </row>
    <row r="37" spans="1:8" ht="12.75" customHeight="1" hidden="1">
      <c r="A37" s="9" t="s">
        <v>86</v>
      </c>
      <c r="B37" s="67"/>
      <c r="C37" s="68"/>
      <c r="D37" s="70"/>
      <c r="E37" s="67"/>
      <c r="F37" s="68"/>
      <c r="G37" s="70"/>
      <c r="H37" s="44" t="s">
        <v>101</v>
      </c>
    </row>
    <row r="38" spans="1:8" ht="12.75" customHeight="1">
      <c r="A38" s="9" t="s">
        <v>104</v>
      </c>
      <c r="B38" s="67"/>
      <c r="C38" s="68">
        <v>342</v>
      </c>
      <c r="D38" s="69">
        <v>342</v>
      </c>
      <c r="E38" s="67"/>
      <c r="F38" s="68">
        <v>311</v>
      </c>
      <c r="G38" s="69">
        <v>311</v>
      </c>
      <c r="H38" s="42">
        <f t="shared" si="1"/>
        <v>90.93567251461988</v>
      </c>
    </row>
    <row r="39" spans="1:8" ht="12.75" customHeight="1">
      <c r="A39" s="9" t="s">
        <v>30</v>
      </c>
      <c r="B39" s="67"/>
      <c r="C39" s="68"/>
      <c r="D39" s="69"/>
      <c r="E39" s="67"/>
      <c r="F39" s="68">
        <v>185.8</v>
      </c>
      <c r="G39" s="69">
        <v>185.8</v>
      </c>
      <c r="H39" s="44" t="s">
        <v>101</v>
      </c>
    </row>
    <row r="40" spans="1:8" ht="12.75" customHeight="1">
      <c r="A40" s="9" t="s">
        <v>87</v>
      </c>
      <c r="B40" s="67"/>
      <c r="C40" s="68">
        <v>291.3</v>
      </c>
      <c r="D40" s="69">
        <v>291.3</v>
      </c>
      <c r="E40" s="67"/>
      <c r="F40" s="68">
        <v>451.5</v>
      </c>
      <c r="G40" s="69">
        <v>451.5</v>
      </c>
      <c r="H40" s="42">
        <f t="shared" si="1"/>
        <v>154.99485066941295</v>
      </c>
    </row>
    <row r="41" spans="1:8" ht="12.75" customHeight="1">
      <c r="A41" s="9" t="s">
        <v>77</v>
      </c>
      <c r="B41" s="67"/>
      <c r="C41" s="68">
        <v>127.8</v>
      </c>
      <c r="D41" s="69">
        <v>127.8</v>
      </c>
      <c r="E41" s="67"/>
      <c r="F41" s="68">
        <v>850</v>
      </c>
      <c r="G41" s="69">
        <v>850</v>
      </c>
      <c r="H41" s="42">
        <f t="shared" si="1"/>
        <v>665.1017214397497</v>
      </c>
    </row>
    <row r="42" spans="1:8" ht="12.75" customHeight="1">
      <c r="A42" s="9" t="s">
        <v>31</v>
      </c>
      <c r="B42" s="67">
        <v>250</v>
      </c>
      <c r="C42" s="68">
        <v>2625</v>
      </c>
      <c r="D42" s="69">
        <v>2623.2</v>
      </c>
      <c r="E42" s="67">
        <v>250</v>
      </c>
      <c r="F42" s="68">
        <v>2667.34</v>
      </c>
      <c r="G42" s="69">
        <v>2667.34</v>
      </c>
      <c r="H42" s="42">
        <f t="shared" si="1"/>
        <v>101.68267764562368</v>
      </c>
    </row>
    <row r="43" spans="1:8" ht="12.75" customHeight="1">
      <c r="A43" s="9" t="s">
        <v>193</v>
      </c>
      <c r="B43" s="67"/>
      <c r="C43" s="68">
        <v>106.2</v>
      </c>
      <c r="D43" s="69">
        <v>106.2</v>
      </c>
      <c r="E43" s="67"/>
      <c r="F43" s="68">
        <v>108.5</v>
      </c>
      <c r="G43" s="69">
        <v>108.5</v>
      </c>
      <c r="H43" s="42">
        <f t="shared" si="1"/>
        <v>102.16572504708097</v>
      </c>
    </row>
    <row r="44" spans="1:8" ht="12.75" customHeight="1" hidden="1">
      <c r="A44" s="9" t="s">
        <v>194</v>
      </c>
      <c r="B44" s="67"/>
      <c r="C44" s="68"/>
      <c r="D44" s="69"/>
      <c r="E44" s="67"/>
      <c r="F44" s="68"/>
      <c r="G44" s="69"/>
      <c r="H44" s="42" t="e">
        <f t="shared" si="1"/>
        <v>#DIV/0!</v>
      </c>
    </row>
    <row r="45" spans="1:8" ht="12.75" customHeight="1" hidden="1">
      <c r="A45" s="16" t="s">
        <v>216</v>
      </c>
      <c r="B45" s="67"/>
      <c r="C45" s="71">
        <f>SUM(C47:C49)</f>
        <v>0</v>
      </c>
      <c r="D45" s="72">
        <f>SUM(D47:D49)</f>
        <v>0</v>
      </c>
      <c r="E45" s="76">
        <f>SUM(E47:E49)</f>
        <v>0</v>
      </c>
      <c r="F45" s="71">
        <f>SUM(F47:F49)</f>
        <v>0</v>
      </c>
      <c r="G45" s="72">
        <f>SUM(G47:G49)</f>
        <v>0</v>
      </c>
      <c r="H45" s="44" t="s">
        <v>101</v>
      </c>
    </row>
    <row r="46" spans="1:8" ht="10.5" customHeight="1" hidden="1">
      <c r="A46" s="15" t="s">
        <v>3</v>
      </c>
      <c r="B46" s="67"/>
      <c r="C46" s="68"/>
      <c r="D46" s="69"/>
      <c r="E46" s="67"/>
      <c r="F46" s="68"/>
      <c r="G46" s="69"/>
      <c r="H46" s="42"/>
    </row>
    <row r="47" spans="1:8" ht="12.75" customHeight="1" hidden="1">
      <c r="A47" s="9" t="s">
        <v>84</v>
      </c>
      <c r="B47" s="67"/>
      <c r="C47" s="68"/>
      <c r="D47" s="69"/>
      <c r="E47" s="67"/>
      <c r="F47" s="68"/>
      <c r="G47" s="69"/>
      <c r="H47" s="42" t="e">
        <f t="shared" si="1"/>
        <v>#DIV/0!</v>
      </c>
    </row>
    <row r="48" spans="1:8" ht="12.75" customHeight="1" hidden="1">
      <c r="A48" s="9" t="s">
        <v>106</v>
      </c>
      <c r="B48" s="67"/>
      <c r="C48" s="68"/>
      <c r="D48" s="66"/>
      <c r="E48" s="67"/>
      <c r="F48" s="68"/>
      <c r="G48" s="66"/>
      <c r="H48" s="42" t="e">
        <f t="shared" si="1"/>
        <v>#DIV/0!</v>
      </c>
    </row>
    <row r="49" spans="1:8" ht="12.75" customHeight="1" hidden="1" thickBot="1">
      <c r="A49" s="21" t="s">
        <v>151</v>
      </c>
      <c r="B49" s="73"/>
      <c r="C49" s="74"/>
      <c r="D49" s="75"/>
      <c r="E49" s="73"/>
      <c r="F49" s="74"/>
      <c r="G49" s="75"/>
      <c r="H49" s="48" t="s">
        <v>101</v>
      </c>
    </row>
    <row r="50" spans="1:8" ht="12.75" customHeight="1">
      <c r="A50" s="16" t="s">
        <v>153</v>
      </c>
      <c r="B50" s="76"/>
      <c r="C50" s="71">
        <f>SUM(C52:C65)</f>
        <v>243940.30000000002</v>
      </c>
      <c r="D50" s="72">
        <f>SUM(D52:D65)</f>
        <v>243940.30000000002</v>
      </c>
      <c r="E50" s="76">
        <f>SUM(E52:E65)</f>
        <v>0</v>
      </c>
      <c r="F50" s="71">
        <f>SUM(F52:F65)</f>
        <v>558243.02</v>
      </c>
      <c r="G50" s="72">
        <f>SUM(G52:G65)</f>
        <v>558243.02</v>
      </c>
      <c r="H50" s="43">
        <f>G50/D50*100</f>
        <v>228.84411472807074</v>
      </c>
    </row>
    <row r="51" spans="1:8" ht="10.5" customHeight="1">
      <c r="A51" s="15" t="s">
        <v>3</v>
      </c>
      <c r="B51" s="67"/>
      <c r="C51" s="68"/>
      <c r="D51" s="69"/>
      <c r="E51" s="67"/>
      <c r="F51" s="68"/>
      <c r="G51" s="69"/>
      <c r="H51" s="42"/>
    </row>
    <row r="52" spans="1:8" ht="12.75" customHeight="1">
      <c r="A52" s="9" t="s">
        <v>107</v>
      </c>
      <c r="B52" s="67"/>
      <c r="C52" s="68">
        <v>10747.7</v>
      </c>
      <c r="D52" s="69">
        <v>10747.7</v>
      </c>
      <c r="E52" s="67"/>
      <c r="F52" s="68">
        <v>45312.97</v>
      </c>
      <c r="G52" s="69">
        <v>45312.97</v>
      </c>
      <c r="H52" s="42">
        <f aca="true" t="shared" si="2" ref="H52:H64">G52/D52*100</f>
        <v>421.6062041180904</v>
      </c>
    </row>
    <row r="53" spans="1:8" ht="12.75" customHeight="1" hidden="1">
      <c r="A53" s="9" t="s">
        <v>75</v>
      </c>
      <c r="B53" s="67"/>
      <c r="C53" s="68"/>
      <c r="D53" s="69"/>
      <c r="E53" s="67"/>
      <c r="F53" s="68"/>
      <c r="G53" s="69"/>
      <c r="H53" s="42" t="e">
        <f t="shared" si="2"/>
        <v>#DIV/0!</v>
      </c>
    </row>
    <row r="54" spans="1:8" ht="12.75" customHeight="1" thickBot="1">
      <c r="A54" s="21" t="s">
        <v>54</v>
      </c>
      <c r="B54" s="73"/>
      <c r="C54" s="74">
        <v>28626</v>
      </c>
      <c r="D54" s="75">
        <v>28626</v>
      </c>
      <c r="E54" s="73"/>
      <c r="F54" s="74">
        <v>59009.58</v>
      </c>
      <c r="G54" s="75">
        <v>59009.58</v>
      </c>
      <c r="H54" s="46">
        <f t="shared" si="2"/>
        <v>206.13980297631525</v>
      </c>
    </row>
    <row r="55" spans="1:8" ht="12.75" customHeight="1">
      <c r="A55" s="9" t="s">
        <v>83</v>
      </c>
      <c r="B55" s="67"/>
      <c r="C55" s="68">
        <v>72</v>
      </c>
      <c r="D55" s="69">
        <v>72</v>
      </c>
      <c r="E55" s="67"/>
      <c r="F55" s="68">
        <v>649.08</v>
      </c>
      <c r="G55" s="69">
        <v>649.08</v>
      </c>
      <c r="H55" s="42">
        <f t="shared" si="2"/>
        <v>901.5</v>
      </c>
    </row>
    <row r="56" spans="1:8" ht="12.75" customHeight="1">
      <c r="A56" s="9" t="s">
        <v>105</v>
      </c>
      <c r="B56" s="67"/>
      <c r="C56" s="68">
        <v>27874</v>
      </c>
      <c r="D56" s="69">
        <v>27874</v>
      </c>
      <c r="E56" s="67"/>
      <c r="F56" s="68">
        <v>2435.26</v>
      </c>
      <c r="G56" s="69">
        <v>2435.26</v>
      </c>
      <c r="H56" s="42">
        <f t="shared" si="2"/>
        <v>8.736672167611395</v>
      </c>
    </row>
    <row r="57" spans="1:8" ht="12.75" customHeight="1">
      <c r="A57" s="9" t="s">
        <v>60</v>
      </c>
      <c r="B57" s="67"/>
      <c r="C57" s="68">
        <v>175</v>
      </c>
      <c r="D57" s="69">
        <v>175</v>
      </c>
      <c r="E57" s="67"/>
      <c r="F57" s="68">
        <v>43</v>
      </c>
      <c r="G57" s="69">
        <v>43</v>
      </c>
      <c r="H57" s="42">
        <f t="shared" si="2"/>
        <v>24.571428571428573</v>
      </c>
    </row>
    <row r="58" spans="1:8" ht="12.75" customHeight="1">
      <c r="A58" s="9" t="s">
        <v>222</v>
      </c>
      <c r="B58" s="67"/>
      <c r="C58" s="68">
        <v>10252.1</v>
      </c>
      <c r="D58" s="69">
        <v>10252.1</v>
      </c>
      <c r="E58" s="67"/>
      <c r="F58" s="68">
        <v>41999.95</v>
      </c>
      <c r="G58" s="69">
        <v>41999.95</v>
      </c>
      <c r="H58" s="42">
        <f t="shared" si="2"/>
        <v>409.67167702226857</v>
      </c>
    </row>
    <row r="59" spans="1:8" ht="12.75" customHeight="1" hidden="1">
      <c r="A59" s="9" t="s">
        <v>178</v>
      </c>
      <c r="B59" s="67"/>
      <c r="C59" s="68"/>
      <c r="D59" s="69"/>
      <c r="E59" s="67"/>
      <c r="F59" s="68"/>
      <c r="G59" s="69"/>
      <c r="H59" s="42" t="e">
        <f t="shared" si="2"/>
        <v>#DIV/0!</v>
      </c>
    </row>
    <row r="60" spans="1:8" ht="12.75" customHeight="1">
      <c r="A60" s="9" t="s">
        <v>85</v>
      </c>
      <c r="B60" s="67"/>
      <c r="C60" s="68">
        <v>13650.7</v>
      </c>
      <c r="D60" s="69">
        <v>13650.7</v>
      </c>
      <c r="E60" s="67"/>
      <c r="F60" s="68">
        <v>1433.19</v>
      </c>
      <c r="G60" s="69">
        <v>1433.19</v>
      </c>
      <c r="H60" s="42">
        <f t="shared" si="2"/>
        <v>10.499022028174378</v>
      </c>
    </row>
    <row r="61" spans="1:8" ht="12.75" customHeight="1">
      <c r="A61" s="9" t="s">
        <v>179</v>
      </c>
      <c r="B61" s="67"/>
      <c r="C61" s="68">
        <v>150340.5</v>
      </c>
      <c r="D61" s="69">
        <v>150340.5</v>
      </c>
      <c r="E61" s="67"/>
      <c r="F61" s="68">
        <v>388568.4</v>
      </c>
      <c r="G61" s="69">
        <v>388568.4</v>
      </c>
      <c r="H61" s="42">
        <f t="shared" si="2"/>
        <v>258.4588983008571</v>
      </c>
    </row>
    <row r="62" spans="1:8" ht="12.75" customHeight="1">
      <c r="A62" s="9" t="s">
        <v>29</v>
      </c>
      <c r="B62" s="67"/>
      <c r="C62" s="68">
        <v>573.6</v>
      </c>
      <c r="D62" s="69">
        <v>573.6</v>
      </c>
      <c r="E62" s="67"/>
      <c r="F62" s="68">
        <v>429.99</v>
      </c>
      <c r="G62" s="69">
        <v>429.99</v>
      </c>
      <c r="H62" s="42">
        <f t="shared" si="2"/>
        <v>74.9633891213389</v>
      </c>
    </row>
    <row r="63" spans="1:8" ht="12.75" customHeight="1">
      <c r="A63" s="9" t="s">
        <v>239</v>
      </c>
      <c r="B63" s="67"/>
      <c r="C63" s="68">
        <v>488</v>
      </c>
      <c r="D63" s="69">
        <v>488</v>
      </c>
      <c r="E63" s="67"/>
      <c r="F63" s="68">
        <v>1422.85</v>
      </c>
      <c r="G63" s="69">
        <v>1422.85</v>
      </c>
      <c r="H63" s="42">
        <f t="shared" si="2"/>
        <v>291.5676229508196</v>
      </c>
    </row>
    <row r="64" spans="1:8" ht="12.75" customHeight="1">
      <c r="A64" s="9" t="s">
        <v>77</v>
      </c>
      <c r="B64" s="67"/>
      <c r="C64" s="68">
        <v>1140.7</v>
      </c>
      <c r="D64" s="69">
        <v>1140.7</v>
      </c>
      <c r="E64" s="67"/>
      <c r="F64" s="68">
        <v>16938.75</v>
      </c>
      <c r="G64" s="69">
        <v>16938.75</v>
      </c>
      <c r="H64" s="42">
        <f t="shared" si="2"/>
        <v>1484.943455772771</v>
      </c>
    </row>
    <row r="65" spans="1:8" ht="12.75" customHeight="1" hidden="1">
      <c r="A65" s="9" t="s">
        <v>31</v>
      </c>
      <c r="B65" s="67"/>
      <c r="C65" s="68"/>
      <c r="D65" s="69"/>
      <c r="E65" s="67"/>
      <c r="F65" s="68"/>
      <c r="G65" s="69"/>
      <c r="H65" s="44" t="s">
        <v>101</v>
      </c>
    </row>
    <row r="66" spans="1:8" ht="12.75" customHeight="1">
      <c r="A66" s="16" t="s">
        <v>154</v>
      </c>
      <c r="B66" s="67"/>
      <c r="C66" s="71">
        <f>SUM(C68:C73)</f>
        <v>3786.6</v>
      </c>
      <c r="D66" s="72">
        <f>SUM(D68:D73)</f>
        <v>3786.6</v>
      </c>
      <c r="E66" s="76">
        <f>SUM(E68:E73)</f>
        <v>0</v>
      </c>
      <c r="F66" s="71">
        <f>SUM(F68:F73)</f>
        <v>0</v>
      </c>
      <c r="G66" s="72">
        <f>SUM(G68:G73)</f>
        <v>0</v>
      </c>
      <c r="H66" s="60" t="s">
        <v>101</v>
      </c>
    </row>
    <row r="67" spans="1:8" ht="10.5" customHeight="1">
      <c r="A67" s="15" t="s">
        <v>3</v>
      </c>
      <c r="B67" s="67"/>
      <c r="C67" s="68"/>
      <c r="D67" s="72"/>
      <c r="E67" s="67"/>
      <c r="F67" s="68"/>
      <c r="G67" s="72"/>
      <c r="H67" s="42"/>
    </row>
    <row r="68" spans="1:8" ht="12.75" customHeight="1" hidden="1">
      <c r="A68" s="16" t="s">
        <v>73</v>
      </c>
      <c r="B68" s="67"/>
      <c r="C68" s="68"/>
      <c r="D68" s="66"/>
      <c r="E68" s="67"/>
      <c r="F68" s="68"/>
      <c r="G68" s="66"/>
      <c r="H68" s="44" t="s">
        <v>101</v>
      </c>
    </row>
    <row r="69" spans="1:8" ht="12.75" customHeight="1">
      <c r="A69" s="59" t="s">
        <v>291</v>
      </c>
      <c r="B69" s="67"/>
      <c r="C69" s="68">
        <v>3786.6</v>
      </c>
      <c r="D69" s="66">
        <v>3786.6</v>
      </c>
      <c r="E69" s="67"/>
      <c r="F69" s="68"/>
      <c r="G69" s="66"/>
      <c r="H69" s="44" t="s">
        <v>101</v>
      </c>
    </row>
    <row r="70" spans="1:8" ht="12.75" customHeight="1" hidden="1">
      <c r="A70" s="9" t="s">
        <v>180</v>
      </c>
      <c r="B70" s="67"/>
      <c r="C70" s="68"/>
      <c r="D70" s="66"/>
      <c r="E70" s="67"/>
      <c r="F70" s="68"/>
      <c r="G70" s="66"/>
      <c r="H70" s="44" t="s">
        <v>101</v>
      </c>
    </row>
    <row r="71" spans="1:8" ht="12.75" customHeight="1" hidden="1">
      <c r="A71" s="14" t="s">
        <v>74</v>
      </c>
      <c r="B71" s="77"/>
      <c r="C71" s="65"/>
      <c r="D71" s="66"/>
      <c r="E71" s="77"/>
      <c r="F71" s="65"/>
      <c r="G71" s="66"/>
      <c r="H71" s="44" t="s">
        <v>101</v>
      </c>
    </row>
    <row r="72" spans="1:8" ht="12.75" customHeight="1" hidden="1">
      <c r="A72" s="14" t="s">
        <v>88</v>
      </c>
      <c r="B72" s="77"/>
      <c r="C72" s="65"/>
      <c r="D72" s="66"/>
      <c r="E72" s="77"/>
      <c r="F72" s="65"/>
      <c r="G72" s="66"/>
      <c r="H72" s="44" t="s">
        <v>101</v>
      </c>
    </row>
    <row r="73" spans="1:8" ht="12.75" customHeight="1" hidden="1">
      <c r="A73" s="9" t="s">
        <v>292</v>
      </c>
      <c r="B73" s="77"/>
      <c r="C73" s="65"/>
      <c r="D73" s="66"/>
      <c r="E73" s="77"/>
      <c r="F73" s="65"/>
      <c r="G73" s="66"/>
      <c r="H73" s="44" t="s">
        <v>101</v>
      </c>
    </row>
    <row r="74" spans="1:8" ht="12.75" customHeight="1">
      <c r="A74" s="13" t="s">
        <v>61</v>
      </c>
      <c r="B74" s="62">
        <f aca="true" t="shared" si="3" ref="B74:G74">B76+B97+B102+B108+B118+B123+B129+B81+B88+B93+B113+B115+B126+B80+B89</f>
        <v>253134.9</v>
      </c>
      <c r="C74" s="63">
        <f t="shared" si="3"/>
        <v>299198.19999999995</v>
      </c>
      <c r="D74" s="64">
        <f t="shared" si="3"/>
        <v>340647.9</v>
      </c>
      <c r="E74" s="62">
        <f t="shared" si="3"/>
        <v>242944.40000000002</v>
      </c>
      <c r="F74" s="63">
        <f t="shared" si="3"/>
        <v>330194.45999999996</v>
      </c>
      <c r="G74" s="64">
        <f t="shared" si="3"/>
        <v>350998.35</v>
      </c>
      <c r="H74" s="43">
        <f>G74/D74*100</f>
        <v>103.03845994647259</v>
      </c>
    </row>
    <row r="75" spans="1:8" ht="9.75" customHeight="1">
      <c r="A75" s="15" t="s">
        <v>108</v>
      </c>
      <c r="B75" s="78"/>
      <c r="C75" s="79"/>
      <c r="D75" s="80"/>
      <c r="E75" s="78"/>
      <c r="F75" s="79"/>
      <c r="G75" s="80"/>
      <c r="H75" s="42"/>
    </row>
    <row r="76" spans="1:8" ht="12.75" customHeight="1">
      <c r="A76" s="8" t="s">
        <v>109</v>
      </c>
      <c r="B76" s="78">
        <f aca="true" t="shared" si="4" ref="B76:G76">SUM(B77:B79)</f>
        <v>45000</v>
      </c>
      <c r="C76" s="79">
        <f t="shared" si="4"/>
        <v>58000</v>
      </c>
      <c r="D76" s="80">
        <f t="shared" si="4"/>
        <v>46189.1</v>
      </c>
      <c r="E76" s="78">
        <f t="shared" si="4"/>
        <v>45000</v>
      </c>
      <c r="F76" s="79">
        <f t="shared" si="4"/>
        <v>45000</v>
      </c>
      <c r="G76" s="80">
        <f t="shared" si="4"/>
        <v>32961.68</v>
      </c>
      <c r="H76" s="42">
        <f aca="true" t="shared" si="5" ref="H76:H139">G76/D76*100</f>
        <v>71.36246430434886</v>
      </c>
    </row>
    <row r="77" spans="1:8" ht="12.75" customHeight="1">
      <c r="A77" s="8" t="s">
        <v>155</v>
      </c>
      <c r="B77" s="77">
        <v>45000</v>
      </c>
      <c r="C77" s="79">
        <v>45000</v>
      </c>
      <c r="D77" s="80">
        <v>33115.4</v>
      </c>
      <c r="E77" s="77">
        <v>45000</v>
      </c>
      <c r="F77" s="79">
        <v>45000</v>
      </c>
      <c r="G77" s="80">
        <v>32765.79</v>
      </c>
      <c r="H77" s="42">
        <f t="shared" si="5"/>
        <v>98.94426762171075</v>
      </c>
    </row>
    <row r="78" spans="1:8" ht="12.75" customHeight="1">
      <c r="A78" s="8" t="s">
        <v>126</v>
      </c>
      <c r="B78" s="62"/>
      <c r="C78" s="79">
        <v>13000</v>
      </c>
      <c r="D78" s="80">
        <v>13000</v>
      </c>
      <c r="E78" s="62"/>
      <c r="F78" s="79"/>
      <c r="G78" s="80"/>
      <c r="H78" s="44" t="s">
        <v>101</v>
      </c>
    </row>
    <row r="79" spans="1:8" ht="12.75" customHeight="1">
      <c r="A79" s="9" t="s">
        <v>111</v>
      </c>
      <c r="B79" s="77"/>
      <c r="C79" s="79"/>
      <c r="D79" s="80">
        <v>73.7</v>
      </c>
      <c r="E79" s="77"/>
      <c r="F79" s="79"/>
      <c r="G79" s="80">
        <v>195.89</v>
      </c>
      <c r="H79" s="42">
        <f t="shared" si="5"/>
        <v>265.7937584803256</v>
      </c>
    </row>
    <row r="80" spans="1:8" ht="12.75" customHeight="1" hidden="1">
      <c r="A80" s="9" t="s">
        <v>125</v>
      </c>
      <c r="B80" s="77"/>
      <c r="C80" s="79"/>
      <c r="D80" s="80"/>
      <c r="E80" s="77"/>
      <c r="F80" s="79"/>
      <c r="G80" s="80"/>
      <c r="H80" s="42" t="e">
        <f t="shared" si="5"/>
        <v>#DIV/0!</v>
      </c>
    </row>
    <row r="81" spans="1:8" ht="12.75" customHeight="1">
      <c r="A81" s="8" t="s">
        <v>112</v>
      </c>
      <c r="B81" s="78">
        <f aca="true" t="shared" si="6" ref="B81:G81">SUM(B82:B87)</f>
        <v>68336</v>
      </c>
      <c r="C81" s="79">
        <f t="shared" si="6"/>
        <v>83106.8</v>
      </c>
      <c r="D81" s="80">
        <f t="shared" si="6"/>
        <v>115834.7</v>
      </c>
      <c r="E81" s="78">
        <f t="shared" si="6"/>
        <v>66803.8</v>
      </c>
      <c r="F81" s="79">
        <f t="shared" si="6"/>
        <v>82186.43000000001</v>
      </c>
      <c r="G81" s="80">
        <f t="shared" si="6"/>
        <v>85817.37</v>
      </c>
      <c r="H81" s="42">
        <f t="shared" si="5"/>
        <v>74.08606402053961</v>
      </c>
    </row>
    <row r="82" spans="1:8" ht="12.75" customHeight="1">
      <c r="A82" s="9" t="s">
        <v>110</v>
      </c>
      <c r="B82" s="77"/>
      <c r="C82" s="79">
        <v>810</v>
      </c>
      <c r="D82" s="80">
        <v>810</v>
      </c>
      <c r="E82" s="77">
        <v>468</v>
      </c>
      <c r="F82" s="79">
        <v>468</v>
      </c>
      <c r="G82" s="80">
        <v>468</v>
      </c>
      <c r="H82" s="42">
        <f t="shared" si="5"/>
        <v>57.77777777777777</v>
      </c>
    </row>
    <row r="83" spans="1:8" ht="12.75" customHeight="1">
      <c r="A83" s="9" t="s">
        <v>113</v>
      </c>
      <c r="B83" s="81">
        <v>10810</v>
      </c>
      <c r="C83" s="79">
        <v>10000</v>
      </c>
      <c r="D83" s="80">
        <v>19500</v>
      </c>
      <c r="E83" s="81">
        <v>8810</v>
      </c>
      <c r="F83" s="79">
        <v>10810</v>
      </c>
      <c r="G83" s="80">
        <v>12450</v>
      </c>
      <c r="H83" s="42">
        <f t="shared" si="5"/>
        <v>63.84615384615384</v>
      </c>
    </row>
    <row r="84" spans="1:8" ht="12.75" customHeight="1">
      <c r="A84" s="9" t="s">
        <v>117</v>
      </c>
      <c r="B84" s="81">
        <v>57526</v>
      </c>
      <c r="C84" s="79">
        <v>69910.8</v>
      </c>
      <c r="D84" s="80">
        <v>69910.8</v>
      </c>
      <c r="E84" s="81">
        <v>57525.8</v>
      </c>
      <c r="F84" s="79">
        <v>69629.3</v>
      </c>
      <c r="G84" s="80">
        <v>69629.36</v>
      </c>
      <c r="H84" s="42">
        <f t="shared" si="5"/>
        <v>99.59742986777435</v>
      </c>
    </row>
    <row r="85" spans="1:8" ht="12.75" customHeight="1">
      <c r="A85" s="9" t="s">
        <v>293</v>
      </c>
      <c r="B85" s="81"/>
      <c r="C85" s="79"/>
      <c r="D85" s="80">
        <v>21250</v>
      </c>
      <c r="E85" s="81"/>
      <c r="F85" s="79"/>
      <c r="G85" s="80"/>
      <c r="H85" s="44" t="s">
        <v>101</v>
      </c>
    </row>
    <row r="86" spans="1:8" ht="12.75" customHeight="1">
      <c r="A86" s="9" t="s">
        <v>111</v>
      </c>
      <c r="B86" s="62"/>
      <c r="C86" s="79">
        <v>2386</v>
      </c>
      <c r="D86" s="80">
        <v>4363.9</v>
      </c>
      <c r="E86" s="62"/>
      <c r="F86" s="79">
        <v>1279.13</v>
      </c>
      <c r="G86" s="80">
        <v>3270.01</v>
      </c>
      <c r="H86" s="42">
        <f t="shared" si="5"/>
        <v>74.93320195238205</v>
      </c>
    </row>
    <row r="87" spans="1:8" ht="12.75" customHeight="1" hidden="1">
      <c r="A87" s="9" t="s">
        <v>126</v>
      </c>
      <c r="B87" s="62"/>
      <c r="C87" s="79"/>
      <c r="D87" s="80"/>
      <c r="E87" s="62"/>
      <c r="F87" s="79"/>
      <c r="G87" s="80"/>
      <c r="H87" s="44" t="s">
        <v>101</v>
      </c>
    </row>
    <row r="88" spans="1:8" ht="12.75" customHeight="1">
      <c r="A88" s="8" t="s">
        <v>114</v>
      </c>
      <c r="B88" s="62"/>
      <c r="C88" s="79">
        <v>74.4</v>
      </c>
      <c r="D88" s="80">
        <v>90</v>
      </c>
      <c r="E88" s="62"/>
      <c r="F88" s="79"/>
      <c r="G88" s="80"/>
      <c r="H88" s="44" t="s">
        <v>101</v>
      </c>
    </row>
    <row r="89" spans="1:8" ht="12.75" customHeight="1">
      <c r="A89" s="8" t="s">
        <v>195</v>
      </c>
      <c r="B89" s="81"/>
      <c r="C89" s="82">
        <f>C90+C92+C91</f>
        <v>3110.3</v>
      </c>
      <c r="D89" s="83">
        <f>D90+D92+D91</f>
        <v>9954.3</v>
      </c>
      <c r="E89" s="81">
        <f>E90+E92+E91</f>
        <v>0</v>
      </c>
      <c r="F89" s="82">
        <f>F90+F92+F91</f>
        <v>36911.53</v>
      </c>
      <c r="G89" s="83">
        <f>G90+G92+G91</f>
        <v>41340.78</v>
      </c>
      <c r="H89" s="42">
        <f t="shared" si="5"/>
        <v>415.3057472650011</v>
      </c>
    </row>
    <row r="90" spans="1:8" ht="12.75" customHeight="1">
      <c r="A90" s="8" t="s">
        <v>196</v>
      </c>
      <c r="B90" s="62"/>
      <c r="C90" s="79">
        <v>2000</v>
      </c>
      <c r="D90" s="80">
        <v>3000</v>
      </c>
      <c r="E90" s="62"/>
      <c r="F90" s="79">
        <v>35000</v>
      </c>
      <c r="G90" s="80">
        <v>35000</v>
      </c>
      <c r="H90" s="42">
        <f t="shared" si="5"/>
        <v>1166.6666666666665</v>
      </c>
    </row>
    <row r="91" spans="1:8" ht="12.75" customHeight="1">
      <c r="A91" s="9" t="s">
        <v>117</v>
      </c>
      <c r="B91" s="62"/>
      <c r="C91" s="79"/>
      <c r="D91" s="80">
        <v>4140.2</v>
      </c>
      <c r="E91" s="62"/>
      <c r="F91" s="79"/>
      <c r="G91" s="80">
        <v>3919.83</v>
      </c>
      <c r="H91" s="42">
        <f t="shared" si="5"/>
        <v>94.67731027486596</v>
      </c>
    </row>
    <row r="92" spans="1:8" ht="12.75" customHeight="1">
      <c r="A92" s="8" t="s">
        <v>158</v>
      </c>
      <c r="B92" s="62"/>
      <c r="C92" s="79">
        <v>1110.3</v>
      </c>
      <c r="D92" s="80">
        <v>2814.1</v>
      </c>
      <c r="E92" s="62"/>
      <c r="F92" s="79">
        <v>1911.53</v>
      </c>
      <c r="G92" s="80">
        <v>2420.95</v>
      </c>
      <c r="H92" s="42">
        <f t="shared" si="5"/>
        <v>86.0292811200739</v>
      </c>
    </row>
    <row r="93" spans="1:8" ht="12.75" customHeight="1">
      <c r="A93" s="9" t="s">
        <v>156</v>
      </c>
      <c r="B93" s="77"/>
      <c r="C93" s="65">
        <f>SUM(C94:C96)</f>
        <v>2811.1</v>
      </c>
      <c r="D93" s="66">
        <f>SUM(D94:D96)</f>
        <v>5278.5</v>
      </c>
      <c r="E93" s="77">
        <f>SUM(E94:E96)</f>
        <v>0</v>
      </c>
      <c r="F93" s="65">
        <f>SUM(F94:F96)</f>
        <v>14572.67</v>
      </c>
      <c r="G93" s="66">
        <f>SUM(G94:G96)</f>
        <v>18347.29</v>
      </c>
      <c r="H93" s="42">
        <f t="shared" si="5"/>
        <v>347.5852988538411</v>
      </c>
    </row>
    <row r="94" spans="1:8" ht="12.75" customHeight="1">
      <c r="A94" s="9" t="s">
        <v>157</v>
      </c>
      <c r="B94" s="77"/>
      <c r="C94" s="79"/>
      <c r="D94" s="80">
        <v>1150</v>
      </c>
      <c r="E94" s="77"/>
      <c r="F94" s="79"/>
      <c r="G94" s="80">
        <v>750</v>
      </c>
      <c r="H94" s="42">
        <f t="shared" si="5"/>
        <v>65.21739130434783</v>
      </c>
    </row>
    <row r="95" spans="1:8" ht="12.75" customHeight="1" hidden="1">
      <c r="A95" s="9" t="s">
        <v>113</v>
      </c>
      <c r="B95" s="77"/>
      <c r="C95" s="79"/>
      <c r="D95" s="80"/>
      <c r="E95" s="77"/>
      <c r="F95" s="79"/>
      <c r="G95" s="80"/>
      <c r="H95" s="44" t="s">
        <v>101</v>
      </c>
    </row>
    <row r="96" spans="1:8" ht="12.75" customHeight="1">
      <c r="A96" s="9" t="s">
        <v>158</v>
      </c>
      <c r="B96" s="77"/>
      <c r="C96" s="79">
        <v>2811.1</v>
      </c>
      <c r="D96" s="80">
        <v>4128.5</v>
      </c>
      <c r="E96" s="77"/>
      <c r="F96" s="79">
        <v>14572.67</v>
      </c>
      <c r="G96" s="80">
        <v>17597.29</v>
      </c>
      <c r="H96" s="42">
        <f t="shared" si="5"/>
        <v>426.2393120988253</v>
      </c>
    </row>
    <row r="97" spans="1:8" ht="12.75" customHeight="1">
      <c r="A97" s="9" t="s">
        <v>115</v>
      </c>
      <c r="B97" s="78">
        <f aca="true" t="shared" si="7" ref="B97:G97">SUM(B98:B101)</f>
        <v>41733</v>
      </c>
      <c r="C97" s="79">
        <f t="shared" si="7"/>
        <v>39815.799999999996</v>
      </c>
      <c r="D97" s="80">
        <f t="shared" si="7"/>
        <v>39842.1</v>
      </c>
      <c r="E97" s="78">
        <f t="shared" si="7"/>
        <v>40481</v>
      </c>
      <c r="F97" s="79">
        <f t="shared" si="7"/>
        <v>42372.4</v>
      </c>
      <c r="G97" s="80">
        <f t="shared" si="7"/>
        <v>42832.92</v>
      </c>
      <c r="H97" s="42">
        <f t="shared" si="5"/>
        <v>107.50668262968065</v>
      </c>
    </row>
    <row r="98" spans="1:8" ht="12.75" customHeight="1">
      <c r="A98" s="9" t="s">
        <v>110</v>
      </c>
      <c r="B98" s="77">
        <v>41733</v>
      </c>
      <c r="C98" s="79">
        <v>39564.4</v>
      </c>
      <c r="D98" s="80">
        <v>39552.1</v>
      </c>
      <c r="E98" s="77">
        <v>40481</v>
      </c>
      <c r="F98" s="79">
        <v>42172.4</v>
      </c>
      <c r="G98" s="80">
        <v>42172.4</v>
      </c>
      <c r="H98" s="42">
        <f t="shared" si="5"/>
        <v>106.62493268372603</v>
      </c>
    </row>
    <row r="99" spans="1:8" ht="12.75" customHeight="1">
      <c r="A99" s="9" t="s">
        <v>113</v>
      </c>
      <c r="B99" s="77"/>
      <c r="C99" s="79">
        <v>248.2</v>
      </c>
      <c r="D99" s="80">
        <v>261.1</v>
      </c>
      <c r="E99" s="77"/>
      <c r="F99" s="79">
        <v>200</v>
      </c>
      <c r="G99" s="80">
        <v>200</v>
      </c>
      <c r="H99" s="42">
        <f t="shared" si="5"/>
        <v>76.59900421294522</v>
      </c>
    </row>
    <row r="100" spans="1:8" ht="12.75" customHeight="1" hidden="1">
      <c r="A100" s="9" t="s">
        <v>126</v>
      </c>
      <c r="B100" s="77"/>
      <c r="C100" s="79"/>
      <c r="D100" s="80"/>
      <c r="E100" s="77"/>
      <c r="F100" s="79"/>
      <c r="G100" s="80"/>
      <c r="H100" s="42" t="e">
        <f t="shared" si="5"/>
        <v>#DIV/0!</v>
      </c>
    </row>
    <row r="101" spans="1:8" ht="12.75" customHeight="1">
      <c r="A101" s="9" t="s">
        <v>111</v>
      </c>
      <c r="B101" s="77"/>
      <c r="C101" s="79">
        <v>3.2</v>
      </c>
      <c r="D101" s="80">
        <v>28.9</v>
      </c>
      <c r="E101" s="77"/>
      <c r="F101" s="79"/>
      <c r="G101" s="80">
        <v>460.52</v>
      </c>
      <c r="H101" s="42">
        <f t="shared" si="5"/>
        <v>1593.4948096885814</v>
      </c>
    </row>
    <row r="102" spans="1:8" ht="12.75" customHeight="1">
      <c r="A102" s="9" t="s">
        <v>116</v>
      </c>
      <c r="B102" s="67">
        <f aca="true" t="shared" si="8" ref="B102:G102">SUM(B103:B107)</f>
        <v>43241.4</v>
      </c>
      <c r="C102" s="68">
        <f t="shared" si="8"/>
        <v>42709.4</v>
      </c>
      <c r="D102" s="69">
        <f t="shared" si="8"/>
        <v>42821.7</v>
      </c>
      <c r="E102" s="67">
        <f t="shared" si="8"/>
        <v>42163.3</v>
      </c>
      <c r="F102" s="68">
        <f t="shared" si="8"/>
        <v>39028.3</v>
      </c>
      <c r="G102" s="69">
        <f t="shared" si="8"/>
        <v>39814.8</v>
      </c>
      <c r="H102" s="42">
        <f t="shared" si="5"/>
        <v>92.9780928828141</v>
      </c>
    </row>
    <row r="103" spans="1:8" ht="12.75" customHeight="1">
      <c r="A103" s="9" t="s">
        <v>110</v>
      </c>
      <c r="B103" s="67">
        <v>21684</v>
      </c>
      <c r="C103" s="68">
        <v>21152</v>
      </c>
      <c r="D103" s="69">
        <v>21152</v>
      </c>
      <c r="E103" s="67">
        <v>21188</v>
      </c>
      <c r="F103" s="68">
        <v>18053</v>
      </c>
      <c r="G103" s="69">
        <v>18053</v>
      </c>
      <c r="H103" s="42">
        <f t="shared" si="5"/>
        <v>85.34890317700454</v>
      </c>
    </row>
    <row r="104" spans="1:8" ht="12.75" customHeight="1" hidden="1">
      <c r="A104" s="9" t="s">
        <v>113</v>
      </c>
      <c r="B104" s="67"/>
      <c r="C104" s="68"/>
      <c r="D104" s="69"/>
      <c r="E104" s="67"/>
      <c r="F104" s="68"/>
      <c r="G104" s="69"/>
      <c r="H104" s="44" t="s">
        <v>101</v>
      </c>
    </row>
    <row r="105" spans="1:8" ht="12.75" customHeight="1">
      <c r="A105" s="9" t="s">
        <v>117</v>
      </c>
      <c r="B105" s="67">
        <v>21557.4</v>
      </c>
      <c r="C105" s="68">
        <v>21557.4</v>
      </c>
      <c r="D105" s="69">
        <v>21441</v>
      </c>
      <c r="E105" s="67">
        <v>20975.3</v>
      </c>
      <c r="F105" s="68">
        <v>20975.3</v>
      </c>
      <c r="G105" s="69">
        <v>21390.54</v>
      </c>
      <c r="H105" s="42">
        <f t="shared" si="5"/>
        <v>99.76465649923045</v>
      </c>
    </row>
    <row r="106" spans="1:8" ht="12.75" customHeight="1" thickBot="1">
      <c r="A106" s="21" t="s">
        <v>111</v>
      </c>
      <c r="B106" s="73"/>
      <c r="C106" s="74"/>
      <c r="D106" s="75">
        <v>228.7</v>
      </c>
      <c r="E106" s="73"/>
      <c r="F106" s="74"/>
      <c r="G106" s="75">
        <v>371.26</v>
      </c>
      <c r="H106" s="46">
        <f t="shared" si="5"/>
        <v>162.33493659816355</v>
      </c>
    </row>
    <row r="107" spans="1:8" ht="12.75" customHeight="1" hidden="1">
      <c r="A107" s="9" t="s">
        <v>126</v>
      </c>
      <c r="B107" s="67"/>
      <c r="C107" s="87"/>
      <c r="D107" s="69"/>
      <c r="E107" s="67"/>
      <c r="F107" s="87"/>
      <c r="G107" s="69"/>
      <c r="H107" s="44" t="s">
        <v>101</v>
      </c>
    </row>
    <row r="108" spans="1:8" ht="12.75" customHeight="1">
      <c r="A108" s="9" t="s">
        <v>118</v>
      </c>
      <c r="B108" s="67">
        <f aca="true" t="shared" si="9" ref="B108:G108">B109+B112+B110+B111</f>
        <v>13408.5</v>
      </c>
      <c r="C108" s="68">
        <f t="shared" si="9"/>
        <v>13408.5</v>
      </c>
      <c r="D108" s="69">
        <f t="shared" si="9"/>
        <v>13488.800000000001</v>
      </c>
      <c r="E108" s="67">
        <f t="shared" si="9"/>
        <v>10477.3</v>
      </c>
      <c r="F108" s="68">
        <f t="shared" si="9"/>
        <v>13880.2</v>
      </c>
      <c r="G108" s="69">
        <f t="shared" si="9"/>
        <v>13944.2</v>
      </c>
      <c r="H108" s="42">
        <f t="shared" si="5"/>
        <v>103.37613427436094</v>
      </c>
    </row>
    <row r="109" spans="1:8" ht="12.75" customHeight="1">
      <c r="A109" s="9" t="s">
        <v>110</v>
      </c>
      <c r="B109" s="67">
        <v>13408.5</v>
      </c>
      <c r="C109" s="68">
        <v>13408.5</v>
      </c>
      <c r="D109" s="69">
        <v>13443.1</v>
      </c>
      <c r="E109" s="67">
        <v>10477.3</v>
      </c>
      <c r="F109" s="68">
        <v>13880.2</v>
      </c>
      <c r="G109" s="69">
        <v>13880.2</v>
      </c>
      <c r="H109" s="42">
        <f t="shared" si="5"/>
        <v>103.2514821730107</v>
      </c>
    </row>
    <row r="110" spans="1:8" ht="12.75" customHeight="1">
      <c r="A110" s="9" t="s">
        <v>113</v>
      </c>
      <c r="B110" s="67"/>
      <c r="C110" s="68"/>
      <c r="D110" s="69">
        <v>19.5</v>
      </c>
      <c r="E110" s="67"/>
      <c r="F110" s="68"/>
      <c r="G110" s="69"/>
      <c r="H110" s="44" t="s">
        <v>101</v>
      </c>
    </row>
    <row r="111" spans="1:8" ht="12.75" customHeight="1" hidden="1">
      <c r="A111" s="9" t="s">
        <v>126</v>
      </c>
      <c r="B111" s="67"/>
      <c r="C111" s="68"/>
      <c r="D111" s="69"/>
      <c r="E111" s="67"/>
      <c r="F111" s="68"/>
      <c r="G111" s="69"/>
      <c r="H111" s="42" t="e">
        <f t="shared" si="5"/>
        <v>#DIV/0!</v>
      </c>
    </row>
    <row r="112" spans="1:8" ht="12.75" customHeight="1">
      <c r="A112" s="9" t="s">
        <v>111</v>
      </c>
      <c r="B112" s="67"/>
      <c r="C112" s="68"/>
      <c r="D112" s="69">
        <v>26.2</v>
      </c>
      <c r="E112" s="67"/>
      <c r="F112" s="68"/>
      <c r="G112" s="69">
        <v>64</v>
      </c>
      <c r="H112" s="42">
        <f t="shared" si="5"/>
        <v>244.27480916030535</v>
      </c>
    </row>
    <row r="113" spans="1:8" ht="12.75" customHeight="1">
      <c r="A113" s="9" t="s">
        <v>119</v>
      </c>
      <c r="B113" s="67">
        <f aca="true" t="shared" si="10" ref="B113:G113">B114</f>
        <v>0</v>
      </c>
      <c r="C113" s="68">
        <f t="shared" si="10"/>
        <v>0</v>
      </c>
      <c r="D113" s="69">
        <f t="shared" si="10"/>
        <v>250.2</v>
      </c>
      <c r="E113" s="67">
        <f t="shared" si="10"/>
        <v>0</v>
      </c>
      <c r="F113" s="68">
        <f t="shared" si="10"/>
        <v>269.19</v>
      </c>
      <c r="G113" s="69">
        <f t="shared" si="10"/>
        <v>492.04</v>
      </c>
      <c r="H113" s="42">
        <f t="shared" si="5"/>
        <v>196.6586730615508</v>
      </c>
    </row>
    <row r="114" spans="1:8" ht="12.75" customHeight="1">
      <c r="A114" s="9" t="s">
        <v>174</v>
      </c>
      <c r="B114" s="67"/>
      <c r="C114" s="68"/>
      <c r="D114" s="69">
        <v>250.2</v>
      </c>
      <c r="E114" s="67"/>
      <c r="F114" s="68">
        <v>269.19</v>
      </c>
      <c r="G114" s="69">
        <v>492.04</v>
      </c>
      <c r="H114" s="42">
        <f t="shared" si="5"/>
        <v>196.6586730615508</v>
      </c>
    </row>
    <row r="115" spans="1:8" ht="12.75" customHeight="1">
      <c r="A115" s="9" t="s">
        <v>121</v>
      </c>
      <c r="B115" s="67">
        <f aca="true" t="shared" si="11" ref="B115:G115">B116+B117</f>
        <v>0</v>
      </c>
      <c r="C115" s="68">
        <f t="shared" si="11"/>
        <v>0</v>
      </c>
      <c r="D115" s="69">
        <f t="shared" si="11"/>
        <v>1203.7</v>
      </c>
      <c r="E115" s="67">
        <f t="shared" si="11"/>
        <v>0</v>
      </c>
      <c r="F115" s="68">
        <f t="shared" si="11"/>
        <v>319.49</v>
      </c>
      <c r="G115" s="69">
        <f t="shared" si="11"/>
        <v>894.45</v>
      </c>
      <c r="H115" s="42">
        <f t="shared" si="5"/>
        <v>74.30838248733073</v>
      </c>
    </row>
    <row r="116" spans="1:8" ht="12.75" customHeight="1">
      <c r="A116" s="9" t="s">
        <v>120</v>
      </c>
      <c r="B116" s="67"/>
      <c r="C116" s="68"/>
      <c r="D116" s="69">
        <v>140</v>
      </c>
      <c r="E116" s="67"/>
      <c r="F116" s="68"/>
      <c r="G116" s="69">
        <v>78.74</v>
      </c>
      <c r="H116" s="42">
        <f t="shared" si="5"/>
        <v>56.24285714285714</v>
      </c>
    </row>
    <row r="117" spans="1:10" ht="12.75" customHeight="1">
      <c r="A117" s="9" t="s">
        <v>111</v>
      </c>
      <c r="B117" s="67"/>
      <c r="C117" s="68"/>
      <c r="D117" s="69">
        <v>1063.7</v>
      </c>
      <c r="E117" s="67"/>
      <c r="F117" s="68">
        <v>319.49</v>
      </c>
      <c r="G117" s="69">
        <v>815.71</v>
      </c>
      <c r="H117" s="42">
        <f t="shared" si="5"/>
        <v>76.68609570367585</v>
      </c>
      <c r="J117" s="141"/>
    </row>
    <row r="118" spans="1:8" ht="12.75" customHeight="1">
      <c r="A118" s="9" t="s">
        <v>122</v>
      </c>
      <c r="B118" s="67">
        <f aca="true" t="shared" si="12" ref="B118:G118">SUM(B119:B122)</f>
        <v>37416</v>
      </c>
      <c r="C118" s="68">
        <f t="shared" si="12"/>
        <v>34645.3</v>
      </c>
      <c r="D118" s="69">
        <f t="shared" si="12"/>
        <v>34784.1</v>
      </c>
      <c r="E118" s="67">
        <f t="shared" si="12"/>
        <v>34019</v>
      </c>
      <c r="F118" s="68">
        <f t="shared" si="12"/>
        <v>34019</v>
      </c>
      <c r="G118" s="69">
        <f t="shared" si="12"/>
        <v>34649.98</v>
      </c>
      <c r="H118" s="42">
        <f t="shared" si="5"/>
        <v>99.61442153167684</v>
      </c>
    </row>
    <row r="119" spans="1:8" ht="12.75" customHeight="1">
      <c r="A119" s="9" t="s">
        <v>110</v>
      </c>
      <c r="B119" s="67">
        <v>37416</v>
      </c>
      <c r="C119" s="68">
        <v>34636</v>
      </c>
      <c r="D119" s="69">
        <v>34636</v>
      </c>
      <c r="E119" s="67">
        <v>34019</v>
      </c>
      <c r="F119" s="68">
        <v>34019</v>
      </c>
      <c r="G119" s="69">
        <v>34019</v>
      </c>
      <c r="H119" s="42">
        <f t="shared" si="5"/>
        <v>98.21861646841437</v>
      </c>
    </row>
    <row r="120" spans="1:8" ht="12.75" customHeight="1" hidden="1">
      <c r="A120" s="9" t="s">
        <v>113</v>
      </c>
      <c r="B120" s="67"/>
      <c r="C120" s="68"/>
      <c r="D120" s="69"/>
      <c r="E120" s="67"/>
      <c r="F120" s="68"/>
      <c r="G120" s="69"/>
      <c r="H120" s="42" t="e">
        <f t="shared" si="5"/>
        <v>#DIV/0!</v>
      </c>
    </row>
    <row r="121" spans="1:8" ht="12.75" customHeight="1">
      <c r="A121" s="9" t="s">
        <v>111</v>
      </c>
      <c r="B121" s="67"/>
      <c r="C121" s="68">
        <v>9.3</v>
      </c>
      <c r="D121" s="69">
        <v>148.1</v>
      </c>
      <c r="E121" s="67"/>
      <c r="F121" s="68"/>
      <c r="G121" s="69">
        <v>130.98</v>
      </c>
      <c r="H121" s="42">
        <f t="shared" si="5"/>
        <v>88.44024307900067</v>
      </c>
    </row>
    <row r="122" spans="1:8" ht="12.75" customHeight="1">
      <c r="A122" s="9" t="s">
        <v>126</v>
      </c>
      <c r="B122" s="67"/>
      <c r="C122" s="68"/>
      <c r="D122" s="69"/>
      <c r="E122" s="67"/>
      <c r="F122" s="68"/>
      <c r="G122" s="69">
        <v>500</v>
      </c>
      <c r="H122" s="44" t="s">
        <v>101</v>
      </c>
    </row>
    <row r="123" spans="1:8" ht="12.75" customHeight="1">
      <c r="A123" s="9" t="s">
        <v>367</v>
      </c>
      <c r="B123" s="67">
        <f aca="true" t="shared" si="13" ref="B123:G123">B124+B125</f>
        <v>0</v>
      </c>
      <c r="C123" s="68">
        <f t="shared" si="13"/>
        <v>0</v>
      </c>
      <c r="D123" s="69">
        <f t="shared" si="13"/>
        <v>0</v>
      </c>
      <c r="E123" s="67">
        <f t="shared" si="13"/>
        <v>0</v>
      </c>
      <c r="F123" s="68">
        <f t="shared" si="13"/>
        <v>405.2</v>
      </c>
      <c r="G123" s="69">
        <f t="shared" si="13"/>
        <v>384</v>
      </c>
      <c r="H123" s="44" t="s">
        <v>101</v>
      </c>
    </row>
    <row r="124" spans="1:8" ht="12.75" customHeight="1">
      <c r="A124" s="9" t="s">
        <v>110</v>
      </c>
      <c r="B124" s="67"/>
      <c r="C124" s="68"/>
      <c r="D124" s="69"/>
      <c r="E124" s="67"/>
      <c r="F124" s="68">
        <v>349.2</v>
      </c>
      <c r="G124" s="69">
        <v>349</v>
      </c>
      <c r="H124" s="44" t="s">
        <v>101</v>
      </c>
    </row>
    <row r="125" spans="1:8" ht="12.75" customHeight="1">
      <c r="A125" s="9" t="s">
        <v>111</v>
      </c>
      <c r="B125" s="67"/>
      <c r="C125" s="68"/>
      <c r="D125" s="69"/>
      <c r="E125" s="67"/>
      <c r="F125" s="68">
        <v>56</v>
      </c>
      <c r="G125" s="69">
        <v>35</v>
      </c>
      <c r="H125" s="44" t="s">
        <v>101</v>
      </c>
    </row>
    <row r="126" spans="1:8" ht="12.75" customHeight="1">
      <c r="A126" s="9" t="s">
        <v>368</v>
      </c>
      <c r="B126" s="67">
        <f aca="true" t="shared" si="14" ref="B126:G126">B127+B128</f>
        <v>0</v>
      </c>
      <c r="C126" s="68">
        <f t="shared" si="14"/>
        <v>105.1</v>
      </c>
      <c r="D126" s="69">
        <f t="shared" si="14"/>
        <v>2261.9</v>
      </c>
      <c r="E126" s="67">
        <f t="shared" si="14"/>
        <v>0</v>
      </c>
      <c r="F126" s="68">
        <f t="shared" si="14"/>
        <v>77.48</v>
      </c>
      <c r="G126" s="69">
        <f t="shared" si="14"/>
        <v>13904.34</v>
      </c>
      <c r="H126" s="42">
        <f t="shared" si="5"/>
        <v>614.7194836199656</v>
      </c>
    </row>
    <row r="127" spans="1:8" ht="12.75" customHeight="1">
      <c r="A127" s="9" t="s">
        <v>174</v>
      </c>
      <c r="B127" s="67"/>
      <c r="C127" s="68">
        <v>105.1</v>
      </c>
      <c r="D127" s="69">
        <v>871</v>
      </c>
      <c r="E127" s="67"/>
      <c r="F127" s="68">
        <v>77.48</v>
      </c>
      <c r="G127" s="69">
        <v>141.5</v>
      </c>
      <c r="H127" s="42">
        <f t="shared" si="5"/>
        <v>16.24569460390356</v>
      </c>
    </row>
    <row r="128" spans="1:8" ht="12.75" customHeight="1">
      <c r="A128" s="9" t="s">
        <v>126</v>
      </c>
      <c r="B128" s="67"/>
      <c r="C128" s="68"/>
      <c r="D128" s="69">
        <v>1390.9</v>
      </c>
      <c r="E128" s="67"/>
      <c r="F128" s="68"/>
      <c r="G128" s="69">
        <v>13762.84</v>
      </c>
      <c r="H128" s="42">
        <f t="shared" si="5"/>
        <v>989.491696024157</v>
      </c>
    </row>
    <row r="129" spans="1:8" ht="12.75" customHeight="1">
      <c r="A129" s="9" t="s">
        <v>123</v>
      </c>
      <c r="B129" s="67">
        <f aca="true" t="shared" si="15" ref="B129:G129">B130+B132+B131+B133</f>
        <v>4000</v>
      </c>
      <c r="C129" s="68">
        <f t="shared" si="15"/>
        <v>21411.5</v>
      </c>
      <c r="D129" s="69">
        <f t="shared" si="15"/>
        <v>28648.8</v>
      </c>
      <c r="E129" s="67">
        <f t="shared" si="15"/>
        <v>4000</v>
      </c>
      <c r="F129" s="68">
        <f t="shared" si="15"/>
        <v>21152.57</v>
      </c>
      <c r="G129" s="69">
        <f t="shared" si="15"/>
        <v>25614.5</v>
      </c>
      <c r="H129" s="42">
        <f t="shared" si="5"/>
        <v>89.40863142609813</v>
      </c>
    </row>
    <row r="130" spans="1:8" ht="12.75" customHeight="1">
      <c r="A130" s="9" t="s">
        <v>124</v>
      </c>
      <c r="B130" s="67">
        <v>4000</v>
      </c>
      <c r="C130" s="68">
        <v>4000</v>
      </c>
      <c r="D130" s="69">
        <v>5219.5</v>
      </c>
      <c r="E130" s="67">
        <v>4000</v>
      </c>
      <c r="F130" s="68">
        <v>4010</v>
      </c>
      <c r="G130" s="69">
        <v>4214.81</v>
      </c>
      <c r="H130" s="42">
        <f t="shared" si="5"/>
        <v>80.75122138135838</v>
      </c>
    </row>
    <row r="131" spans="1:8" ht="12.75" customHeight="1">
      <c r="A131" s="9" t="s">
        <v>294</v>
      </c>
      <c r="B131" s="67"/>
      <c r="C131" s="68"/>
      <c r="D131" s="69">
        <v>900</v>
      </c>
      <c r="E131" s="67"/>
      <c r="F131" s="68"/>
      <c r="G131" s="69">
        <v>1900</v>
      </c>
      <c r="H131" s="42">
        <f t="shared" si="5"/>
        <v>211.11111111111111</v>
      </c>
    </row>
    <row r="132" spans="1:8" ht="12.75" customHeight="1">
      <c r="A132" s="9" t="s">
        <v>197</v>
      </c>
      <c r="B132" s="67"/>
      <c r="C132" s="68">
        <v>6000</v>
      </c>
      <c r="D132" s="69">
        <v>7051.8</v>
      </c>
      <c r="E132" s="67"/>
      <c r="F132" s="68">
        <v>2</v>
      </c>
      <c r="G132" s="69">
        <f>40.5+12.46+2.11+83.13</f>
        <v>138.2</v>
      </c>
      <c r="H132" s="42">
        <f t="shared" si="5"/>
        <v>1.959783317734479</v>
      </c>
    </row>
    <row r="133" spans="1:8" ht="12.75" customHeight="1">
      <c r="A133" s="9" t="s">
        <v>411</v>
      </c>
      <c r="B133" s="67"/>
      <c r="C133" s="68">
        <v>11411.5</v>
      </c>
      <c r="D133" s="69">
        <v>15477.5</v>
      </c>
      <c r="E133" s="67"/>
      <c r="F133" s="68">
        <v>17140.57</v>
      </c>
      <c r="G133" s="69">
        <v>19361.49</v>
      </c>
      <c r="H133" s="42">
        <f t="shared" si="5"/>
        <v>125.09442739460508</v>
      </c>
    </row>
    <row r="134" spans="1:8" ht="12.75" customHeight="1">
      <c r="A134" s="16" t="s">
        <v>62</v>
      </c>
      <c r="B134" s="76">
        <f aca="true" t="shared" si="16" ref="B134:G134">SUM(B135:B141)</f>
        <v>18706.6</v>
      </c>
      <c r="C134" s="71">
        <f t="shared" si="16"/>
        <v>41352.8</v>
      </c>
      <c r="D134" s="72">
        <f t="shared" si="16"/>
        <v>48271.8</v>
      </c>
      <c r="E134" s="76">
        <f t="shared" si="16"/>
        <v>0</v>
      </c>
      <c r="F134" s="71">
        <f t="shared" si="16"/>
        <v>4000.85</v>
      </c>
      <c r="G134" s="72">
        <f t="shared" si="16"/>
        <v>10742.82</v>
      </c>
      <c r="H134" s="43">
        <f t="shared" si="5"/>
        <v>22.25485687295688</v>
      </c>
    </row>
    <row r="135" spans="1:8" ht="12.75" customHeight="1">
      <c r="A135" s="14" t="s">
        <v>63</v>
      </c>
      <c r="B135" s="67">
        <v>18706.6</v>
      </c>
      <c r="C135" s="68">
        <v>35138.8</v>
      </c>
      <c r="D135" s="69">
        <v>35551</v>
      </c>
      <c r="E135" s="67"/>
      <c r="F135" s="68">
        <v>797.85</v>
      </c>
      <c r="G135" s="69">
        <v>1479.9</v>
      </c>
      <c r="H135" s="42">
        <f t="shared" si="5"/>
        <v>4.1627521026131475</v>
      </c>
    </row>
    <row r="136" spans="1:8" ht="12.75" customHeight="1">
      <c r="A136" s="9" t="s">
        <v>369</v>
      </c>
      <c r="B136" s="67"/>
      <c r="C136" s="68"/>
      <c r="D136" s="69"/>
      <c r="E136" s="67"/>
      <c r="F136" s="68"/>
      <c r="G136" s="69">
        <v>93</v>
      </c>
      <c r="H136" s="44" t="s">
        <v>101</v>
      </c>
    </row>
    <row r="137" spans="1:8" ht="12.75" customHeight="1">
      <c r="A137" s="14" t="s">
        <v>159</v>
      </c>
      <c r="B137" s="67"/>
      <c r="C137" s="68"/>
      <c r="D137" s="69">
        <v>53</v>
      </c>
      <c r="E137" s="67"/>
      <c r="F137" s="68"/>
      <c r="G137" s="69"/>
      <c r="H137" s="44" t="s">
        <v>101</v>
      </c>
    </row>
    <row r="138" spans="1:8" ht="12.75" customHeight="1">
      <c r="A138" s="14" t="s">
        <v>127</v>
      </c>
      <c r="B138" s="67"/>
      <c r="C138" s="68">
        <v>3514</v>
      </c>
      <c r="D138" s="69">
        <v>8995.6</v>
      </c>
      <c r="E138" s="67"/>
      <c r="F138" s="68"/>
      <c r="G138" s="69">
        <v>3996.15</v>
      </c>
      <c r="H138" s="42">
        <f t="shared" si="5"/>
        <v>44.423384765885544</v>
      </c>
    </row>
    <row r="139" spans="1:8" ht="12.75" customHeight="1">
      <c r="A139" s="14" t="s">
        <v>64</v>
      </c>
      <c r="B139" s="67"/>
      <c r="C139" s="68">
        <v>2700</v>
      </c>
      <c r="D139" s="69">
        <v>3278.3</v>
      </c>
      <c r="E139" s="67"/>
      <c r="F139" s="68">
        <v>3203</v>
      </c>
      <c r="G139" s="69">
        <v>5173.77</v>
      </c>
      <c r="H139" s="42">
        <f t="shared" si="5"/>
        <v>157.81868651435195</v>
      </c>
    </row>
    <row r="140" spans="1:8" ht="12.75" customHeight="1">
      <c r="A140" s="14" t="s">
        <v>65</v>
      </c>
      <c r="B140" s="67"/>
      <c r="C140" s="68"/>
      <c r="D140" s="69">
        <v>393.9</v>
      </c>
      <c r="E140" s="67"/>
      <c r="F140" s="68"/>
      <c r="G140" s="69"/>
      <c r="H140" s="44" t="s">
        <v>101</v>
      </c>
    </row>
    <row r="141" spans="1:8" ht="12.75" customHeight="1" hidden="1">
      <c r="A141" s="9" t="s">
        <v>201</v>
      </c>
      <c r="B141" s="67"/>
      <c r="C141" s="68"/>
      <c r="D141" s="69"/>
      <c r="E141" s="67"/>
      <c r="F141" s="68"/>
      <c r="G141" s="69"/>
      <c r="H141" s="44" t="s">
        <v>101</v>
      </c>
    </row>
    <row r="142" spans="1:8" ht="21.75" customHeight="1" thickBot="1">
      <c r="A142" s="17" t="s">
        <v>4</v>
      </c>
      <c r="B142" s="88">
        <f aca="true" t="shared" si="17" ref="B142:G142">B10+B14+B15+B66+B74+B50+B134</f>
        <v>3334394.5</v>
      </c>
      <c r="C142" s="89">
        <f t="shared" si="17"/>
        <v>8885770.4</v>
      </c>
      <c r="D142" s="90">
        <f t="shared" si="17"/>
        <v>9037971.700000001</v>
      </c>
      <c r="E142" s="88">
        <f t="shared" si="17"/>
        <v>3335582.4</v>
      </c>
      <c r="F142" s="89">
        <f t="shared" si="17"/>
        <v>9319046.94</v>
      </c>
      <c r="G142" s="90">
        <f t="shared" si="17"/>
        <v>9554057.61</v>
      </c>
      <c r="H142" s="149">
        <f>G142/D142*100</f>
        <v>105.71019612730142</v>
      </c>
    </row>
    <row r="143" spans="1:8" ht="21.75" customHeight="1">
      <c r="A143" s="13" t="s">
        <v>7</v>
      </c>
      <c r="B143" s="62"/>
      <c r="C143" s="68"/>
      <c r="D143" s="69"/>
      <c r="E143" s="62"/>
      <c r="F143" s="68"/>
      <c r="G143" s="69"/>
      <c r="H143" s="42"/>
    </row>
    <row r="144" spans="1:8" ht="18.75" customHeight="1">
      <c r="A144" s="13" t="s">
        <v>15</v>
      </c>
      <c r="B144" s="62">
        <f aca="true" t="shared" si="18" ref="B144:G144">B145+B158</f>
        <v>38874</v>
      </c>
      <c r="C144" s="63">
        <f t="shared" si="18"/>
        <v>75744.8</v>
      </c>
      <c r="D144" s="64">
        <f t="shared" si="18"/>
        <v>65470.7</v>
      </c>
      <c r="E144" s="62">
        <f t="shared" si="18"/>
        <v>41879</v>
      </c>
      <c r="F144" s="63">
        <f t="shared" si="18"/>
        <v>55036.990000000005</v>
      </c>
      <c r="G144" s="64">
        <f t="shared" si="18"/>
        <v>46612.39</v>
      </c>
      <c r="H144" s="43">
        <f>G144/D144*100</f>
        <v>71.19580209162267</v>
      </c>
    </row>
    <row r="145" spans="1:8" ht="13.5" customHeight="1">
      <c r="A145" s="18" t="s">
        <v>43</v>
      </c>
      <c r="B145" s="91">
        <f aca="true" t="shared" si="19" ref="B145:G145">SUM(B147:B157)</f>
        <v>38874</v>
      </c>
      <c r="C145" s="92">
        <f t="shared" si="19"/>
        <v>75694.8</v>
      </c>
      <c r="D145" s="93">
        <f t="shared" si="19"/>
        <v>65420.7</v>
      </c>
      <c r="E145" s="91">
        <f t="shared" si="19"/>
        <v>41879</v>
      </c>
      <c r="F145" s="92">
        <f t="shared" si="19"/>
        <v>52753.8</v>
      </c>
      <c r="G145" s="93">
        <f t="shared" si="19"/>
        <v>44329.21</v>
      </c>
      <c r="H145" s="45">
        <f>G145/D145*100</f>
        <v>67.76021962467537</v>
      </c>
    </row>
    <row r="146" spans="1:8" ht="10.5" customHeight="1">
      <c r="A146" s="15" t="s">
        <v>3</v>
      </c>
      <c r="B146" s="67"/>
      <c r="C146" s="68"/>
      <c r="D146" s="69"/>
      <c r="E146" s="67"/>
      <c r="F146" s="68"/>
      <c r="G146" s="69"/>
      <c r="H146" s="42"/>
    </row>
    <row r="147" spans="1:8" ht="12.75" customHeight="1">
      <c r="A147" s="9" t="s">
        <v>8</v>
      </c>
      <c r="B147" s="67">
        <v>17328</v>
      </c>
      <c r="C147" s="68">
        <v>17328</v>
      </c>
      <c r="D147" s="69">
        <v>13814.6</v>
      </c>
      <c r="E147" s="67">
        <v>15810</v>
      </c>
      <c r="F147" s="68">
        <v>16210</v>
      </c>
      <c r="G147" s="69">
        <v>13471.83</v>
      </c>
      <c r="H147" s="42">
        <f>G147/D147*100</f>
        <v>97.51878447439665</v>
      </c>
    </row>
    <row r="148" spans="1:8" ht="12.75" customHeight="1">
      <c r="A148" s="9" t="s">
        <v>9</v>
      </c>
      <c r="B148" s="67">
        <v>4446</v>
      </c>
      <c r="C148" s="68">
        <v>4446</v>
      </c>
      <c r="D148" s="69">
        <v>3043.3</v>
      </c>
      <c r="E148" s="67">
        <v>3543</v>
      </c>
      <c r="F148" s="68">
        <v>3679</v>
      </c>
      <c r="G148" s="69">
        <v>3267.85</v>
      </c>
      <c r="H148" s="42">
        <f>G148/D148*100</f>
        <v>107.37850359806788</v>
      </c>
    </row>
    <row r="149" spans="1:8" ht="12.75" customHeight="1" hidden="1">
      <c r="A149" s="9" t="s">
        <v>10</v>
      </c>
      <c r="B149" s="67"/>
      <c r="C149" s="68"/>
      <c r="D149" s="69"/>
      <c r="E149" s="67"/>
      <c r="F149" s="68"/>
      <c r="G149" s="69"/>
      <c r="H149" s="42" t="e">
        <f>G149/D149*100</f>
        <v>#DIV/0!</v>
      </c>
    </row>
    <row r="150" spans="1:8" ht="12.75" customHeight="1">
      <c r="A150" s="9" t="s">
        <v>11</v>
      </c>
      <c r="B150" s="67">
        <f>7700+1300</f>
        <v>9000</v>
      </c>
      <c r="C150" s="68">
        <f>9395.4+1300</f>
        <v>10695.4</v>
      </c>
      <c r="D150" s="69">
        <f>7266.7+957.5</f>
        <v>8224.2</v>
      </c>
      <c r="E150" s="67">
        <f>11326+1100</f>
        <v>12426</v>
      </c>
      <c r="F150" s="68">
        <f>12000.92+1100</f>
        <v>13100.92</v>
      </c>
      <c r="G150" s="69">
        <v>8407.43</v>
      </c>
      <c r="H150" s="42">
        <f>G150/D150*100</f>
        <v>102.22793706378735</v>
      </c>
    </row>
    <row r="151" spans="1:8" ht="12.75" customHeight="1">
      <c r="A151" s="9" t="s">
        <v>33</v>
      </c>
      <c r="B151" s="67">
        <v>500</v>
      </c>
      <c r="C151" s="68">
        <v>2500</v>
      </c>
      <c r="D151" s="69">
        <v>2093.6</v>
      </c>
      <c r="E151" s="67">
        <v>500</v>
      </c>
      <c r="F151" s="68">
        <v>500</v>
      </c>
      <c r="G151" s="69">
        <v>25.98</v>
      </c>
      <c r="H151" s="42">
        <f>G151/D151*100</f>
        <v>1.2409247229652274</v>
      </c>
    </row>
    <row r="152" spans="1:8" ht="12.75" customHeight="1">
      <c r="A152" s="9" t="s">
        <v>240</v>
      </c>
      <c r="B152" s="67"/>
      <c r="C152" s="68">
        <v>1000</v>
      </c>
      <c r="D152" s="69">
        <v>1000</v>
      </c>
      <c r="E152" s="67"/>
      <c r="F152" s="68"/>
      <c r="G152" s="69"/>
      <c r="H152" s="44" t="s">
        <v>101</v>
      </c>
    </row>
    <row r="153" spans="1:8" ht="12.75" customHeight="1">
      <c r="A153" s="9" t="s">
        <v>183</v>
      </c>
      <c r="B153" s="67"/>
      <c r="C153" s="68">
        <v>475.4</v>
      </c>
      <c r="D153" s="69">
        <v>430</v>
      </c>
      <c r="E153" s="67"/>
      <c r="F153" s="68">
        <v>575.29</v>
      </c>
      <c r="G153" s="69">
        <v>504.03</v>
      </c>
      <c r="H153" s="42">
        <f>G153/D153*100</f>
        <v>117.21627906976744</v>
      </c>
    </row>
    <row r="154" spans="1:8" ht="12.75" customHeight="1">
      <c r="A154" s="9" t="s">
        <v>296</v>
      </c>
      <c r="B154" s="67"/>
      <c r="C154" s="68">
        <v>500</v>
      </c>
      <c r="D154" s="69">
        <v>499.5</v>
      </c>
      <c r="E154" s="67"/>
      <c r="F154" s="68">
        <v>250</v>
      </c>
      <c r="G154" s="69">
        <v>237.51</v>
      </c>
      <c r="H154" s="42">
        <f>G154/D154*100</f>
        <v>47.549549549549546</v>
      </c>
    </row>
    <row r="155" spans="1:8" ht="12.75" customHeight="1">
      <c r="A155" s="9" t="s">
        <v>295</v>
      </c>
      <c r="B155" s="67"/>
      <c r="C155" s="68">
        <v>30000</v>
      </c>
      <c r="D155" s="69">
        <v>27617.5</v>
      </c>
      <c r="E155" s="67"/>
      <c r="F155" s="68"/>
      <c r="G155" s="69"/>
      <c r="H155" s="44" t="s">
        <v>101</v>
      </c>
    </row>
    <row r="156" spans="1:8" ht="12.75" customHeight="1">
      <c r="A156" s="9" t="s">
        <v>412</v>
      </c>
      <c r="B156" s="67"/>
      <c r="C156" s="68"/>
      <c r="D156" s="69"/>
      <c r="E156" s="67"/>
      <c r="F156" s="68">
        <v>4988.59</v>
      </c>
      <c r="G156" s="69">
        <v>4988.59</v>
      </c>
      <c r="H156" s="44" t="s">
        <v>101</v>
      </c>
    </row>
    <row r="157" spans="1:8" ht="12.75" customHeight="1">
      <c r="A157" s="9" t="s">
        <v>12</v>
      </c>
      <c r="B157" s="67">
        <v>7600</v>
      </c>
      <c r="C157" s="68">
        <v>8750</v>
      </c>
      <c r="D157" s="69">
        <v>8698</v>
      </c>
      <c r="E157" s="67">
        <v>9600</v>
      </c>
      <c r="F157" s="68">
        <v>13450</v>
      </c>
      <c r="G157" s="69">
        <v>13425.99</v>
      </c>
      <c r="H157" s="42">
        <f>G157/D157*100</f>
        <v>154.3572085536905</v>
      </c>
    </row>
    <row r="158" spans="1:8" ht="15" customHeight="1">
      <c r="A158" s="18" t="s">
        <v>44</v>
      </c>
      <c r="B158" s="91">
        <f aca="true" t="shared" si="20" ref="B158:G158">SUM(B160:B163)</f>
        <v>0</v>
      </c>
      <c r="C158" s="92">
        <f t="shared" si="20"/>
        <v>50</v>
      </c>
      <c r="D158" s="93">
        <f t="shared" si="20"/>
        <v>50</v>
      </c>
      <c r="E158" s="91">
        <f t="shared" si="20"/>
        <v>0</v>
      </c>
      <c r="F158" s="92">
        <f t="shared" si="20"/>
        <v>2283.19</v>
      </c>
      <c r="G158" s="93">
        <f t="shared" si="20"/>
        <v>2283.1800000000003</v>
      </c>
      <c r="H158" s="45">
        <f>G158/D158*100</f>
        <v>4566.360000000001</v>
      </c>
    </row>
    <row r="159" spans="1:8" ht="10.5" customHeight="1">
      <c r="A159" s="15" t="s">
        <v>3</v>
      </c>
      <c r="B159" s="67"/>
      <c r="C159" s="68"/>
      <c r="D159" s="69"/>
      <c r="E159" s="67"/>
      <c r="F159" s="68"/>
      <c r="G159" s="69"/>
      <c r="H159" s="42"/>
    </row>
    <row r="160" spans="1:8" ht="12.75" customHeight="1" hidden="1">
      <c r="A160" s="19" t="s">
        <v>241</v>
      </c>
      <c r="B160" s="67"/>
      <c r="C160" s="68"/>
      <c r="D160" s="69"/>
      <c r="E160" s="67"/>
      <c r="F160" s="68"/>
      <c r="G160" s="69"/>
      <c r="H160" s="44" t="s">
        <v>101</v>
      </c>
    </row>
    <row r="161" spans="1:8" ht="12.75" customHeight="1" hidden="1">
      <c r="A161" s="8" t="s">
        <v>89</v>
      </c>
      <c r="B161" s="67"/>
      <c r="C161" s="68"/>
      <c r="D161" s="69"/>
      <c r="E161" s="67"/>
      <c r="F161" s="68"/>
      <c r="G161" s="69"/>
      <c r="H161" s="44" t="s">
        <v>101</v>
      </c>
    </row>
    <row r="162" spans="1:8" ht="12.75" customHeight="1">
      <c r="A162" s="8" t="s">
        <v>371</v>
      </c>
      <c r="B162" s="67"/>
      <c r="C162" s="68"/>
      <c r="D162" s="69"/>
      <c r="E162" s="67"/>
      <c r="F162" s="68">
        <v>1433.19</v>
      </c>
      <c r="G162" s="69">
        <v>1433.18</v>
      </c>
      <c r="H162" s="44" t="s">
        <v>101</v>
      </c>
    </row>
    <row r="163" spans="1:8" ht="12.75" customHeight="1" thickBot="1">
      <c r="A163" s="20" t="s">
        <v>12</v>
      </c>
      <c r="B163" s="73"/>
      <c r="C163" s="74">
        <v>50</v>
      </c>
      <c r="D163" s="75">
        <v>50</v>
      </c>
      <c r="E163" s="73"/>
      <c r="F163" s="74">
        <v>850</v>
      </c>
      <c r="G163" s="75">
        <v>850</v>
      </c>
      <c r="H163" s="46">
        <f>G163/D163*100</f>
        <v>1700</v>
      </c>
    </row>
    <row r="164" spans="1:8" ht="19.5" customHeight="1">
      <c r="A164" s="13" t="s">
        <v>16</v>
      </c>
      <c r="B164" s="62">
        <f aca="true" t="shared" si="21" ref="B164:G164">B165+B189</f>
        <v>288001.2</v>
      </c>
      <c r="C164" s="63">
        <f t="shared" si="21"/>
        <v>335019.39999999997</v>
      </c>
      <c r="D164" s="64">
        <f t="shared" si="21"/>
        <v>304193.80000000005</v>
      </c>
      <c r="E164" s="62">
        <f t="shared" si="21"/>
        <v>285944.6</v>
      </c>
      <c r="F164" s="63">
        <f t="shared" si="21"/>
        <v>304036.51999999996</v>
      </c>
      <c r="G164" s="64">
        <f t="shared" si="21"/>
        <v>290376.94999999995</v>
      </c>
      <c r="H164" s="43">
        <f>G164/D164*100</f>
        <v>95.45787915467045</v>
      </c>
    </row>
    <row r="165" spans="1:8" ht="12.75" customHeight="1">
      <c r="A165" s="18" t="s">
        <v>43</v>
      </c>
      <c r="B165" s="91">
        <f aca="true" t="shared" si="22" ref="B165:G165">SUM(B167:B188)</f>
        <v>288001.2</v>
      </c>
      <c r="C165" s="92">
        <f t="shared" si="22"/>
        <v>300710.19999999995</v>
      </c>
      <c r="D165" s="93">
        <f t="shared" si="22"/>
        <v>271004.60000000003</v>
      </c>
      <c r="E165" s="91">
        <f t="shared" si="22"/>
        <v>285944.6</v>
      </c>
      <c r="F165" s="92">
        <f t="shared" si="22"/>
        <v>295449.1</v>
      </c>
      <c r="G165" s="93">
        <f t="shared" si="22"/>
        <v>282909.52999999997</v>
      </c>
      <c r="H165" s="45">
        <f>G165/D165*100</f>
        <v>104.39288853399533</v>
      </c>
    </row>
    <row r="166" spans="1:8" ht="10.5" customHeight="1">
      <c r="A166" s="15" t="s">
        <v>3</v>
      </c>
      <c r="B166" s="67"/>
      <c r="C166" s="68"/>
      <c r="D166" s="69"/>
      <c r="E166" s="67"/>
      <c r="F166" s="68"/>
      <c r="G166" s="69"/>
      <c r="H166" s="42"/>
    </row>
    <row r="167" spans="1:8" ht="12.75" customHeight="1">
      <c r="A167" s="9" t="s">
        <v>13</v>
      </c>
      <c r="B167" s="67">
        <v>133151.3</v>
      </c>
      <c r="C167" s="68">
        <v>135824.5</v>
      </c>
      <c r="D167" s="69">
        <v>132504.2</v>
      </c>
      <c r="E167" s="67">
        <v>139330.4</v>
      </c>
      <c r="F167" s="68">
        <v>142338.4</v>
      </c>
      <c r="G167" s="69">
        <v>139169.4</v>
      </c>
      <c r="H167" s="42">
        <f aca="true" t="shared" si="23" ref="H167:H186">G167/D167*100</f>
        <v>105.03018017542085</v>
      </c>
    </row>
    <row r="168" spans="1:8" ht="12.75" customHeight="1">
      <c r="A168" s="9" t="s">
        <v>9</v>
      </c>
      <c r="B168" s="67">
        <v>44406.7</v>
      </c>
      <c r="C168" s="68">
        <v>45335.5</v>
      </c>
      <c r="D168" s="69">
        <v>45125.9</v>
      </c>
      <c r="E168" s="67">
        <v>46925.5</v>
      </c>
      <c r="F168" s="68">
        <v>47961.3</v>
      </c>
      <c r="G168" s="69">
        <v>47821.89</v>
      </c>
      <c r="H168" s="42">
        <f t="shared" si="23"/>
        <v>105.97437391830411</v>
      </c>
    </row>
    <row r="169" spans="1:8" ht="12.75" customHeight="1" hidden="1">
      <c r="A169" s="9"/>
      <c r="B169" s="67"/>
      <c r="C169" s="68"/>
      <c r="D169" s="69"/>
      <c r="E169" s="67"/>
      <c r="F169" s="68"/>
      <c r="G169" s="69"/>
      <c r="H169" s="42"/>
    </row>
    <row r="170" spans="1:8" ht="12.75" customHeight="1">
      <c r="A170" s="9" t="s">
        <v>11</v>
      </c>
      <c r="B170" s="67">
        <f>39437.5+200</f>
        <v>39637.5</v>
      </c>
      <c r="C170" s="68">
        <f>42457.7+200</f>
        <v>42657.7</v>
      </c>
      <c r="D170" s="69">
        <f>31294.4+157.9</f>
        <v>31452.300000000003</v>
      </c>
      <c r="E170" s="67">
        <f>40439.7+200</f>
        <v>40639.7</v>
      </c>
      <c r="F170" s="68">
        <f>40988.49+200</f>
        <v>41188.49</v>
      </c>
      <c r="G170" s="69">
        <v>34243.9</v>
      </c>
      <c r="H170" s="42">
        <f t="shared" si="23"/>
        <v>108.87566251116769</v>
      </c>
    </row>
    <row r="171" spans="1:8" ht="12.75" customHeight="1" hidden="1">
      <c r="A171" s="9" t="s">
        <v>78</v>
      </c>
      <c r="B171" s="67"/>
      <c r="C171" s="68"/>
      <c r="D171" s="69"/>
      <c r="E171" s="67"/>
      <c r="F171" s="68"/>
      <c r="G171" s="69"/>
      <c r="H171" s="44" t="s">
        <v>101</v>
      </c>
    </row>
    <row r="172" spans="1:8" ht="12.75" customHeight="1">
      <c r="A172" s="9" t="s">
        <v>14</v>
      </c>
      <c r="B172" s="67">
        <v>152</v>
      </c>
      <c r="C172" s="68">
        <v>152</v>
      </c>
      <c r="D172" s="69">
        <v>61.3</v>
      </c>
      <c r="E172" s="67">
        <v>152</v>
      </c>
      <c r="F172" s="68">
        <v>152</v>
      </c>
      <c r="G172" s="69">
        <v>77.29</v>
      </c>
      <c r="H172" s="42">
        <f t="shared" si="23"/>
        <v>126.08482871125612</v>
      </c>
    </row>
    <row r="173" spans="1:8" ht="12.75" customHeight="1">
      <c r="A173" s="9" t="s">
        <v>219</v>
      </c>
      <c r="B173" s="67">
        <v>70503.7</v>
      </c>
      <c r="C173" s="68">
        <v>70503.7</v>
      </c>
      <c r="D173" s="69">
        <v>60549.6</v>
      </c>
      <c r="E173" s="67">
        <v>58897</v>
      </c>
      <c r="F173" s="68">
        <v>58897</v>
      </c>
      <c r="G173" s="69">
        <v>57612.7</v>
      </c>
      <c r="H173" s="42">
        <f t="shared" si="23"/>
        <v>95.14959636397268</v>
      </c>
    </row>
    <row r="174" spans="1:8" ht="12.75" customHeight="1">
      <c r="A174" s="9" t="s">
        <v>208</v>
      </c>
      <c r="B174" s="67">
        <v>150</v>
      </c>
      <c r="C174" s="68">
        <v>1488.1</v>
      </c>
      <c r="D174" s="69">
        <v>144.9</v>
      </c>
      <c r="E174" s="67"/>
      <c r="F174" s="68">
        <v>1242.62</v>
      </c>
      <c r="G174" s="69">
        <v>589.18</v>
      </c>
      <c r="H174" s="42">
        <f t="shared" si="23"/>
        <v>406.6114561766735</v>
      </c>
    </row>
    <row r="175" spans="1:8" ht="12.75" customHeight="1">
      <c r="A175" s="9" t="s">
        <v>297</v>
      </c>
      <c r="B175" s="67"/>
      <c r="C175" s="68">
        <v>100</v>
      </c>
      <c r="D175" s="69">
        <v>45.9</v>
      </c>
      <c r="E175" s="67"/>
      <c r="F175" s="68"/>
      <c r="G175" s="69"/>
      <c r="H175" s="44" t="s">
        <v>101</v>
      </c>
    </row>
    <row r="176" spans="1:8" ht="12.75" customHeight="1" hidden="1">
      <c r="A176" s="9" t="s">
        <v>254</v>
      </c>
      <c r="B176" s="67"/>
      <c r="C176" s="68"/>
      <c r="D176" s="69"/>
      <c r="E176" s="67"/>
      <c r="F176" s="68"/>
      <c r="G176" s="69"/>
      <c r="H176" s="44" t="s">
        <v>101</v>
      </c>
    </row>
    <row r="177" spans="1:8" ht="12.75" customHeight="1">
      <c r="A177" s="9" t="s">
        <v>373</v>
      </c>
      <c r="B177" s="67"/>
      <c r="C177" s="68"/>
      <c r="D177" s="69"/>
      <c r="E177" s="67"/>
      <c r="F177" s="68">
        <v>15</v>
      </c>
      <c r="G177" s="69">
        <v>3.29</v>
      </c>
      <c r="H177" s="44" t="s">
        <v>101</v>
      </c>
    </row>
    <row r="178" spans="1:8" ht="12.75" customHeight="1">
      <c r="A178" s="9" t="s">
        <v>224</v>
      </c>
      <c r="B178" s="67"/>
      <c r="C178" s="68">
        <v>30</v>
      </c>
      <c r="D178" s="69">
        <v>8</v>
      </c>
      <c r="E178" s="67"/>
      <c r="F178" s="68">
        <v>100</v>
      </c>
      <c r="G178" s="69">
        <v>72.12</v>
      </c>
      <c r="H178" s="42">
        <f t="shared" si="23"/>
        <v>901.5</v>
      </c>
    </row>
    <row r="179" spans="1:8" ht="12.75" customHeight="1">
      <c r="A179" s="9" t="s">
        <v>374</v>
      </c>
      <c r="B179" s="67"/>
      <c r="C179" s="68"/>
      <c r="D179" s="69"/>
      <c r="E179" s="67"/>
      <c r="F179" s="68">
        <v>100</v>
      </c>
      <c r="G179" s="69">
        <v>36.42</v>
      </c>
      <c r="H179" s="44" t="s">
        <v>101</v>
      </c>
    </row>
    <row r="180" spans="1:8" ht="12.75" customHeight="1">
      <c r="A180" s="9" t="s">
        <v>298</v>
      </c>
      <c r="B180" s="67"/>
      <c r="C180" s="68">
        <v>47.1</v>
      </c>
      <c r="D180" s="69">
        <v>47.1</v>
      </c>
      <c r="E180" s="67"/>
      <c r="F180" s="68"/>
      <c r="G180" s="69"/>
      <c r="H180" s="44" t="s">
        <v>101</v>
      </c>
    </row>
    <row r="181" spans="1:8" ht="12.75" customHeight="1">
      <c r="A181" s="9" t="s">
        <v>372</v>
      </c>
      <c r="B181" s="67"/>
      <c r="C181" s="68"/>
      <c r="D181" s="69"/>
      <c r="E181" s="67"/>
      <c r="F181" s="68">
        <v>185.8</v>
      </c>
      <c r="G181" s="69">
        <v>185.8</v>
      </c>
      <c r="H181" s="44" t="s">
        <v>101</v>
      </c>
    </row>
    <row r="182" spans="1:8" ht="12.75" customHeight="1" hidden="1">
      <c r="A182" s="9" t="s">
        <v>181</v>
      </c>
      <c r="B182" s="67"/>
      <c r="C182" s="68"/>
      <c r="D182" s="69"/>
      <c r="E182" s="67"/>
      <c r="F182" s="68"/>
      <c r="G182" s="69"/>
      <c r="H182" s="42" t="e">
        <f t="shared" si="23"/>
        <v>#DIV/0!</v>
      </c>
    </row>
    <row r="183" spans="1:8" ht="12.75" customHeight="1" hidden="1">
      <c r="A183" s="9" t="s">
        <v>182</v>
      </c>
      <c r="B183" s="67"/>
      <c r="C183" s="68"/>
      <c r="D183" s="69"/>
      <c r="E183" s="67"/>
      <c r="F183" s="68"/>
      <c r="G183" s="69"/>
      <c r="H183" s="42" t="e">
        <f t="shared" si="23"/>
        <v>#DIV/0!</v>
      </c>
    </row>
    <row r="184" spans="1:8" ht="12.75" customHeight="1">
      <c r="A184" s="9" t="s">
        <v>95</v>
      </c>
      <c r="B184" s="67"/>
      <c r="C184" s="68">
        <v>250</v>
      </c>
      <c r="D184" s="69">
        <v>244.5</v>
      </c>
      <c r="E184" s="67"/>
      <c r="F184" s="68">
        <v>250</v>
      </c>
      <c r="G184" s="69">
        <v>250</v>
      </c>
      <c r="H184" s="42">
        <f t="shared" si="23"/>
        <v>102.24948875255623</v>
      </c>
    </row>
    <row r="185" spans="1:8" ht="12.75" customHeight="1" hidden="1">
      <c r="A185" s="9" t="s">
        <v>253</v>
      </c>
      <c r="B185" s="67"/>
      <c r="C185" s="68"/>
      <c r="D185" s="69"/>
      <c r="E185" s="67"/>
      <c r="F185" s="68"/>
      <c r="G185" s="69"/>
      <c r="H185" s="42" t="e">
        <f t="shared" si="23"/>
        <v>#DIV/0!</v>
      </c>
    </row>
    <row r="186" spans="1:8" ht="12.75" customHeight="1">
      <c r="A186" s="9" t="s">
        <v>252</v>
      </c>
      <c r="B186" s="67"/>
      <c r="C186" s="68">
        <v>1007.7</v>
      </c>
      <c r="D186" s="69">
        <v>795.4</v>
      </c>
      <c r="E186" s="67"/>
      <c r="F186" s="68">
        <v>244.98</v>
      </c>
      <c r="G186" s="69">
        <v>74.03</v>
      </c>
      <c r="H186" s="42">
        <f t="shared" si="23"/>
        <v>9.307266784008046</v>
      </c>
    </row>
    <row r="187" spans="1:8" ht="12.75" customHeight="1">
      <c r="A187" s="9" t="s">
        <v>225</v>
      </c>
      <c r="B187" s="67"/>
      <c r="C187" s="68">
        <v>73.8</v>
      </c>
      <c r="D187" s="69"/>
      <c r="E187" s="67"/>
      <c r="F187" s="68">
        <v>73.77</v>
      </c>
      <c r="G187" s="69">
        <v>73.77</v>
      </c>
      <c r="H187" s="44" t="s">
        <v>101</v>
      </c>
    </row>
    <row r="188" spans="1:8" ht="12.75" customHeight="1" thickBot="1">
      <c r="A188" s="21" t="s">
        <v>226</v>
      </c>
      <c r="B188" s="73"/>
      <c r="C188" s="74">
        <v>3240.1</v>
      </c>
      <c r="D188" s="75">
        <v>25.5</v>
      </c>
      <c r="E188" s="73"/>
      <c r="F188" s="74">
        <v>2699.74</v>
      </c>
      <c r="G188" s="75">
        <v>2699.74</v>
      </c>
      <c r="H188" s="46">
        <f>G188/D188*100</f>
        <v>10587.215686274509</v>
      </c>
    </row>
    <row r="189" spans="1:8" ht="13.5" customHeight="1">
      <c r="A189" s="18" t="s">
        <v>44</v>
      </c>
      <c r="B189" s="91">
        <f aca="true" t="shared" si="24" ref="B189:G189">B192+B191</f>
        <v>0</v>
      </c>
      <c r="C189" s="92">
        <f t="shared" si="24"/>
        <v>34309.200000000004</v>
      </c>
      <c r="D189" s="93">
        <f t="shared" si="24"/>
        <v>33189.200000000004</v>
      </c>
      <c r="E189" s="91">
        <f t="shared" si="24"/>
        <v>0</v>
      </c>
      <c r="F189" s="92">
        <f t="shared" si="24"/>
        <v>8587.42</v>
      </c>
      <c r="G189" s="93">
        <f t="shared" si="24"/>
        <v>7467.42</v>
      </c>
      <c r="H189" s="45">
        <f>G189/D189*100</f>
        <v>22.49954804574982</v>
      </c>
    </row>
    <row r="190" spans="1:8" ht="10.5" customHeight="1">
      <c r="A190" s="15" t="s">
        <v>3</v>
      </c>
      <c r="B190" s="67"/>
      <c r="C190" s="68"/>
      <c r="D190" s="69"/>
      <c r="E190" s="67"/>
      <c r="F190" s="68"/>
      <c r="G190" s="69"/>
      <c r="H190" s="42"/>
    </row>
    <row r="191" spans="1:8" ht="12.75" customHeight="1">
      <c r="A191" s="8" t="s">
        <v>52</v>
      </c>
      <c r="B191" s="67"/>
      <c r="C191" s="68">
        <v>1176.3</v>
      </c>
      <c r="D191" s="69">
        <v>56.3</v>
      </c>
      <c r="E191" s="67"/>
      <c r="F191" s="68">
        <v>1120</v>
      </c>
      <c r="G191" s="69"/>
      <c r="H191" s="42">
        <f>G191/D191*100</f>
        <v>0</v>
      </c>
    </row>
    <row r="192" spans="1:8" ht="12.75" customHeight="1" thickBot="1">
      <c r="A192" s="21" t="s">
        <v>183</v>
      </c>
      <c r="B192" s="73"/>
      <c r="C192" s="74">
        <v>33132.9</v>
      </c>
      <c r="D192" s="75">
        <v>33132.9</v>
      </c>
      <c r="E192" s="73"/>
      <c r="F192" s="74">
        <v>7467.42</v>
      </c>
      <c r="G192" s="75">
        <v>7467.42</v>
      </c>
      <c r="H192" s="46">
        <f>G192/D192*100</f>
        <v>22.537779669150602</v>
      </c>
    </row>
    <row r="193" spans="1:8" ht="18" customHeight="1">
      <c r="A193" s="13" t="s">
        <v>102</v>
      </c>
      <c r="B193" s="62">
        <f aca="true" t="shared" si="25" ref="B193:G193">B194+B206</f>
        <v>108810</v>
      </c>
      <c r="C193" s="63">
        <f t="shared" si="25"/>
        <v>99538.3</v>
      </c>
      <c r="D193" s="64">
        <f t="shared" si="25"/>
        <v>68328.1</v>
      </c>
      <c r="E193" s="62">
        <f t="shared" si="25"/>
        <v>68545.7</v>
      </c>
      <c r="F193" s="63">
        <f t="shared" si="25"/>
        <v>118872.96</v>
      </c>
      <c r="G193" s="64">
        <f t="shared" si="25"/>
        <v>77959.58</v>
      </c>
      <c r="H193" s="43">
        <f>G193/D193*100</f>
        <v>114.09592832231542</v>
      </c>
    </row>
    <row r="194" spans="1:8" ht="14.25" customHeight="1">
      <c r="A194" s="18" t="s">
        <v>43</v>
      </c>
      <c r="B194" s="91">
        <f aca="true" t="shared" si="26" ref="B194:G194">SUM(B196:B204)</f>
        <v>63810</v>
      </c>
      <c r="C194" s="92">
        <f t="shared" si="26"/>
        <v>26023</v>
      </c>
      <c r="D194" s="93">
        <f t="shared" si="26"/>
        <v>24216.000000000004</v>
      </c>
      <c r="E194" s="91">
        <f t="shared" si="26"/>
        <v>23545.7</v>
      </c>
      <c r="F194" s="92">
        <f t="shared" si="26"/>
        <v>31118.050000000003</v>
      </c>
      <c r="G194" s="93">
        <f t="shared" si="26"/>
        <v>30134.600000000006</v>
      </c>
      <c r="H194" s="45">
        <f>G194/D194*100</f>
        <v>124.44086554344236</v>
      </c>
    </row>
    <row r="195" spans="1:8" ht="10.5" customHeight="1">
      <c r="A195" s="15" t="s">
        <v>3</v>
      </c>
      <c r="B195" s="62"/>
      <c r="C195" s="68"/>
      <c r="D195" s="64"/>
      <c r="E195" s="62"/>
      <c r="F195" s="68"/>
      <c r="G195" s="64"/>
      <c r="H195" s="42"/>
    </row>
    <row r="196" spans="1:8" ht="12.75" customHeight="1">
      <c r="A196" s="8" t="s">
        <v>202</v>
      </c>
      <c r="B196" s="78">
        <v>45000</v>
      </c>
      <c r="C196" s="68"/>
      <c r="D196" s="69"/>
      <c r="E196" s="78"/>
      <c r="F196" s="68"/>
      <c r="G196" s="69"/>
      <c r="H196" s="44" t="s">
        <v>101</v>
      </c>
    </row>
    <row r="197" spans="1:8" ht="12.75" customHeight="1" hidden="1">
      <c r="A197" s="8" t="s">
        <v>255</v>
      </c>
      <c r="B197" s="78"/>
      <c r="C197" s="68"/>
      <c r="D197" s="69"/>
      <c r="E197" s="78"/>
      <c r="F197" s="68"/>
      <c r="G197" s="69"/>
      <c r="H197" s="44" t="s">
        <v>101</v>
      </c>
    </row>
    <row r="198" spans="1:8" ht="12.75" customHeight="1">
      <c r="A198" s="9" t="s">
        <v>11</v>
      </c>
      <c r="B198" s="78">
        <v>18810</v>
      </c>
      <c r="C198" s="68">
        <v>15525.5</v>
      </c>
      <c r="D198" s="69">
        <v>13721.6</v>
      </c>
      <c r="E198" s="78">
        <v>23545.7</v>
      </c>
      <c r="F198" s="68">
        <v>17601.82</v>
      </c>
      <c r="G198" s="69">
        <v>17199.38</v>
      </c>
      <c r="H198" s="42">
        <f aca="true" t="shared" si="27" ref="H198:H205">G198/D198*100</f>
        <v>125.34529500932837</v>
      </c>
    </row>
    <row r="199" spans="1:8" ht="12.75" customHeight="1">
      <c r="A199" s="9" t="s">
        <v>183</v>
      </c>
      <c r="B199" s="78"/>
      <c r="C199" s="68">
        <v>5761.8</v>
      </c>
      <c r="D199" s="69">
        <v>5761.8</v>
      </c>
      <c r="E199" s="78"/>
      <c r="F199" s="68">
        <v>6571.95</v>
      </c>
      <c r="G199" s="69">
        <v>6571.95</v>
      </c>
      <c r="H199" s="42">
        <f t="shared" si="27"/>
        <v>114.0607101947308</v>
      </c>
    </row>
    <row r="200" spans="1:8" ht="12.75" customHeight="1">
      <c r="A200" s="9" t="s">
        <v>176</v>
      </c>
      <c r="B200" s="78"/>
      <c r="C200" s="68">
        <v>2034.5</v>
      </c>
      <c r="D200" s="69">
        <v>2031.5</v>
      </c>
      <c r="E200" s="78"/>
      <c r="F200" s="68">
        <v>4927.77</v>
      </c>
      <c r="G200" s="69">
        <v>4346.76</v>
      </c>
      <c r="H200" s="42">
        <f t="shared" si="27"/>
        <v>213.96800393797685</v>
      </c>
    </row>
    <row r="201" spans="1:8" ht="12.75" customHeight="1">
      <c r="A201" s="9" t="s">
        <v>96</v>
      </c>
      <c r="B201" s="78"/>
      <c r="C201" s="68">
        <v>1465.9</v>
      </c>
      <c r="D201" s="69">
        <v>1465.9</v>
      </c>
      <c r="E201" s="78"/>
      <c r="F201" s="68">
        <v>41.93</v>
      </c>
      <c r="G201" s="69">
        <v>41.93</v>
      </c>
      <c r="H201" s="42">
        <f t="shared" si="27"/>
        <v>2.8603588239306905</v>
      </c>
    </row>
    <row r="202" spans="1:8" ht="12.75" customHeight="1">
      <c r="A202" s="9" t="s">
        <v>375</v>
      </c>
      <c r="B202" s="78"/>
      <c r="C202" s="68"/>
      <c r="D202" s="69"/>
      <c r="E202" s="78"/>
      <c r="F202" s="68">
        <v>143</v>
      </c>
      <c r="G202" s="69">
        <v>143</v>
      </c>
      <c r="H202" s="44" t="s">
        <v>101</v>
      </c>
    </row>
    <row r="203" spans="1:8" ht="12.75" customHeight="1" hidden="1">
      <c r="A203" s="9" t="s">
        <v>256</v>
      </c>
      <c r="B203" s="78"/>
      <c r="C203" s="68"/>
      <c r="D203" s="69"/>
      <c r="E203" s="78"/>
      <c r="F203" s="68"/>
      <c r="G203" s="69"/>
      <c r="H203" s="44" t="s">
        <v>101</v>
      </c>
    </row>
    <row r="204" spans="1:8" ht="12.75" customHeight="1">
      <c r="A204" s="14" t="s">
        <v>90</v>
      </c>
      <c r="B204" s="78"/>
      <c r="C204" s="68">
        <v>1235.3</v>
      </c>
      <c r="D204" s="69">
        <v>1235.2</v>
      </c>
      <c r="E204" s="78"/>
      <c r="F204" s="68">
        <v>1831.58</v>
      </c>
      <c r="G204" s="69">
        <v>1831.58</v>
      </c>
      <c r="H204" s="42">
        <f t="shared" si="27"/>
        <v>148.28205958549222</v>
      </c>
    </row>
    <row r="205" spans="1:8" ht="12.75" customHeight="1">
      <c r="A205" s="9" t="s">
        <v>198</v>
      </c>
      <c r="B205" s="78"/>
      <c r="C205" s="68">
        <v>1235.3</v>
      </c>
      <c r="D205" s="69">
        <v>1235.2</v>
      </c>
      <c r="E205" s="78"/>
      <c r="F205" s="68">
        <v>1831.58</v>
      </c>
      <c r="G205" s="69">
        <v>1831.58</v>
      </c>
      <c r="H205" s="42">
        <f t="shared" si="27"/>
        <v>148.28205958549222</v>
      </c>
    </row>
    <row r="206" spans="1:8" ht="14.25" customHeight="1">
      <c r="A206" s="22" t="s">
        <v>44</v>
      </c>
      <c r="B206" s="94">
        <f aca="true" t="shared" si="28" ref="B206:G206">SUM(B208:B214)-B214</f>
        <v>45000</v>
      </c>
      <c r="C206" s="95">
        <f t="shared" si="28"/>
        <v>73515.3</v>
      </c>
      <c r="D206" s="96">
        <f t="shared" si="28"/>
        <v>44112.100000000006</v>
      </c>
      <c r="E206" s="94">
        <f t="shared" si="28"/>
        <v>45000</v>
      </c>
      <c r="F206" s="95">
        <f t="shared" si="28"/>
        <v>87754.91</v>
      </c>
      <c r="G206" s="96">
        <f t="shared" si="28"/>
        <v>47824.979999999996</v>
      </c>
      <c r="H206" s="45">
        <f>G206/D206*100</f>
        <v>108.41691962069362</v>
      </c>
    </row>
    <row r="207" spans="1:8" ht="10.5" customHeight="1">
      <c r="A207" s="23" t="s">
        <v>3</v>
      </c>
      <c r="B207" s="78"/>
      <c r="C207" s="71"/>
      <c r="D207" s="72"/>
      <c r="E207" s="78"/>
      <c r="F207" s="71"/>
      <c r="G207" s="72"/>
      <c r="H207" s="42"/>
    </row>
    <row r="208" spans="1:8" ht="12.75" customHeight="1">
      <c r="A208" s="14" t="s">
        <v>52</v>
      </c>
      <c r="B208" s="78"/>
      <c r="C208" s="65"/>
      <c r="D208" s="66"/>
      <c r="E208" s="78"/>
      <c r="F208" s="65">
        <v>39.11</v>
      </c>
      <c r="G208" s="66"/>
      <c r="H208" s="44" t="s">
        <v>101</v>
      </c>
    </row>
    <row r="209" spans="1:8" ht="12.75" customHeight="1">
      <c r="A209" s="9" t="s">
        <v>413</v>
      </c>
      <c r="B209" s="78"/>
      <c r="C209" s="65"/>
      <c r="D209" s="66"/>
      <c r="E209" s="78"/>
      <c r="F209" s="65">
        <v>10000</v>
      </c>
      <c r="G209" s="66">
        <v>3535</v>
      </c>
      <c r="H209" s="44" t="s">
        <v>101</v>
      </c>
    </row>
    <row r="210" spans="1:8" ht="12.75" customHeight="1" hidden="1">
      <c r="A210" s="14" t="s">
        <v>128</v>
      </c>
      <c r="B210" s="78"/>
      <c r="C210" s="65"/>
      <c r="D210" s="66"/>
      <c r="E210" s="78"/>
      <c r="F210" s="65"/>
      <c r="G210" s="66"/>
      <c r="H210" s="44" t="s">
        <v>101</v>
      </c>
    </row>
    <row r="211" spans="1:8" ht="12.75" customHeight="1">
      <c r="A211" s="14" t="s">
        <v>175</v>
      </c>
      <c r="B211" s="78"/>
      <c r="C211" s="65">
        <v>11750</v>
      </c>
      <c r="D211" s="66">
        <v>10599.8</v>
      </c>
      <c r="E211" s="78"/>
      <c r="F211" s="65">
        <v>18157</v>
      </c>
      <c r="G211" s="66">
        <v>18157</v>
      </c>
      <c r="H211" s="42">
        <f aca="true" t="shared" si="29" ref="H211:H216">G211/D211*100</f>
        <v>171.295684824242</v>
      </c>
    </row>
    <row r="212" spans="1:8" ht="12.75" customHeight="1" hidden="1">
      <c r="A212" s="9" t="s">
        <v>183</v>
      </c>
      <c r="B212" s="78"/>
      <c r="C212" s="65"/>
      <c r="D212" s="66"/>
      <c r="E212" s="78"/>
      <c r="F212" s="65"/>
      <c r="G212" s="66"/>
      <c r="H212" s="44" t="s">
        <v>101</v>
      </c>
    </row>
    <row r="213" spans="1:8" ht="12.75" customHeight="1">
      <c r="A213" s="14" t="s">
        <v>90</v>
      </c>
      <c r="B213" s="78">
        <v>45000</v>
      </c>
      <c r="C213" s="65">
        <v>61765.3</v>
      </c>
      <c r="D213" s="66">
        <v>33512.3</v>
      </c>
      <c r="E213" s="78">
        <v>45000</v>
      </c>
      <c r="F213" s="65">
        <v>59558.8</v>
      </c>
      <c r="G213" s="66">
        <v>26132.98</v>
      </c>
      <c r="H213" s="42">
        <f t="shared" si="29"/>
        <v>77.98026396278381</v>
      </c>
    </row>
    <row r="214" spans="1:8" ht="12.75" customHeight="1" thickBot="1">
      <c r="A214" s="21" t="s">
        <v>199</v>
      </c>
      <c r="B214" s="97"/>
      <c r="C214" s="98">
        <v>33538</v>
      </c>
      <c r="D214" s="99">
        <v>33512.3</v>
      </c>
      <c r="E214" s="97"/>
      <c r="F214" s="98">
        <v>26209</v>
      </c>
      <c r="G214" s="99">
        <v>26132.98</v>
      </c>
      <c r="H214" s="46">
        <f t="shared" si="29"/>
        <v>77.98026396278381</v>
      </c>
    </row>
    <row r="215" spans="1:8" ht="18.75" customHeight="1">
      <c r="A215" s="13" t="s">
        <v>129</v>
      </c>
      <c r="B215" s="62">
        <f aca="true" t="shared" si="30" ref="B215:G215">B216+B221</f>
        <v>10174</v>
      </c>
      <c r="C215" s="63">
        <f t="shared" si="30"/>
        <v>10530.9</v>
      </c>
      <c r="D215" s="64">
        <f t="shared" si="30"/>
        <v>10103.4</v>
      </c>
      <c r="E215" s="62">
        <f t="shared" si="30"/>
        <v>6305</v>
      </c>
      <c r="F215" s="63">
        <f t="shared" si="30"/>
        <v>8855.36</v>
      </c>
      <c r="G215" s="64">
        <f t="shared" si="30"/>
        <v>7277.03</v>
      </c>
      <c r="H215" s="49">
        <f t="shared" si="29"/>
        <v>72.02555575350871</v>
      </c>
    </row>
    <row r="216" spans="1:8" ht="14.25" customHeight="1">
      <c r="A216" s="18" t="s">
        <v>43</v>
      </c>
      <c r="B216" s="91">
        <f aca="true" t="shared" si="31" ref="B216:G216">SUM(B218:B220)</f>
        <v>10174</v>
      </c>
      <c r="C216" s="92">
        <f t="shared" si="31"/>
        <v>10183.9</v>
      </c>
      <c r="D216" s="93">
        <f t="shared" si="31"/>
        <v>9756.4</v>
      </c>
      <c r="E216" s="91">
        <f t="shared" si="31"/>
        <v>6305</v>
      </c>
      <c r="F216" s="92">
        <f t="shared" si="31"/>
        <v>8645.36</v>
      </c>
      <c r="G216" s="93">
        <f t="shared" si="31"/>
        <v>7067.03</v>
      </c>
      <c r="H216" s="50">
        <f t="shared" si="29"/>
        <v>72.43481202082735</v>
      </c>
    </row>
    <row r="217" spans="1:8" ht="10.5" customHeight="1">
      <c r="A217" s="23" t="s">
        <v>3</v>
      </c>
      <c r="B217" s="78"/>
      <c r="C217" s="68"/>
      <c r="D217" s="69"/>
      <c r="E217" s="78"/>
      <c r="F217" s="68"/>
      <c r="G217" s="69"/>
      <c r="H217" s="44"/>
    </row>
    <row r="218" spans="1:8" ht="12.75" customHeight="1">
      <c r="A218" s="9" t="s">
        <v>11</v>
      </c>
      <c r="B218" s="78">
        <v>10174</v>
      </c>
      <c r="C218" s="68">
        <v>8810.9</v>
      </c>
      <c r="D218" s="69">
        <v>8383.4</v>
      </c>
      <c r="E218" s="78">
        <v>6305</v>
      </c>
      <c r="F218" s="68">
        <v>7122.5</v>
      </c>
      <c r="G218" s="69">
        <v>5544.17</v>
      </c>
      <c r="H218" s="42">
        <f>G218/D218*100</f>
        <v>66.13271465038052</v>
      </c>
    </row>
    <row r="219" spans="1:8" ht="12.75" customHeight="1">
      <c r="A219" s="9" t="s">
        <v>40</v>
      </c>
      <c r="B219" s="78"/>
      <c r="C219" s="68">
        <v>1373</v>
      </c>
      <c r="D219" s="69">
        <v>1373</v>
      </c>
      <c r="E219" s="78"/>
      <c r="F219" s="68">
        <v>1522.86</v>
      </c>
      <c r="G219" s="69">
        <v>1522.86</v>
      </c>
      <c r="H219" s="42">
        <f>G219/D219*100</f>
        <v>110.91478514202475</v>
      </c>
    </row>
    <row r="220" spans="1:8" ht="12.75" customHeight="1" hidden="1">
      <c r="A220" s="9" t="s">
        <v>176</v>
      </c>
      <c r="B220" s="78"/>
      <c r="C220" s="68"/>
      <c r="D220" s="69"/>
      <c r="E220" s="78"/>
      <c r="F220" s="68"/>
      <c r="G220" s="69"/>
      <c r="H220" s="44" t="s">
        <v>101</v>
      </c>
    </row>
    <row r="221" spans="1:8" ht="15" customHeight="1">
      <c r="A221" s="22" t="s">
        <v>44</v>
      </c>
      <c r="B221" s="94">
        <f aca="true" t="shared" si="32" ref="B221:G221">B224+B223</f>
        <v>0</v>
      </c>
      <c r="C221" s="95">
        <f t="shared" si="32"/>
        <v>347</v>
      </c>
      <c r="D221" s="96">
        <f t="shared" si="32"/>
        <v>347</v>
      </c>
      <c r="E221" s="94">
        <f t="shared" si="32"/>
        <v>0</v>
      </c>
      <c r="F221" s="95">
        <f t="shared" si="32"/>
        <v>210</v>
      </c>
      <c r="G221" s="96">
        <f t="shared" si="32"/>
        <v>210</v>
      </c>
      <c r="H221" s="45">
        <f>G221/D221*100</f>
        <v>60.51873198847262</v>
      </c>
    </row>
    <row r="222" spans="1:8" ht="10.5" customHeight="1">
      <c r="A222" s="23" t="s">
        <v>3</v>
      </c>
      <c r="B222" s="78"/>
      <c r="C222" s="71"/>
      <c r="D222" s="72"/>
      <c r="E222" s="78"/>
      <c r="F222" s="71"/>
      <c r="G222" s="72"/>
      <c r="H222" s="44"/>
    </row>
    <row r="223" spans="1:8" ht="12.75" customHeight="1">
      <c r="A223" s="59" t="s">
        <v>52</v>
      </c>
      <c r="B223" s="78"/>
      <c r="C223" s="82">
        <v>47</v>
      </c>
      <c r="D223" s="83">
        <v>47</v>
      </c>
      <c r="E223" s="78"/>
      <c r="F223" s="82">
        <v>110</v>
      </c>
      <c r="G223" s="83">
        <v>110</v>
      </c>
      <c r="H223" s="42">
        <f>G223/D223*100</f>
        <v>234.04255319148936</v>
      </c>
    </row>
    <row r="224" spans="1:8" ht="12.75" customHeight="1" thickBot="1">
      <c r="A224" s="21" t="s">
        <v>257</v>
      </c>
      <c r="B224" s="97"/>
      <c r="C224" s="74">
        <v>300</v>
      </c>
      <c r="D224" s="75">
        <v>300</v>
      </c>
      <c r="E224" s="97"/>
      <c r="F224" s="74">
        <v>100</v>
      </c>
      <c r="G224" s="75">
        <v>100</v>
      </c>
      <c r="H224" s="46">
        <f>G224/D224*100</f>
        <v>33.33333333333333</v>
      </c>
    </row>
    <row r="225" spans="1:8" ht="16.5" customHeight="1">
      <c r="A225" s="13" t="s">
        <v>17</v>
      </c>
      <c r="B225" s="62">
        <f aca="true" t="shared" si="33" ref="B225:G225">B226+B242</f>
        <v>1108760</v>
      </c>
      <c r="C225" s="63">
        <f t="shared" si="33"/>
        <v>1456409.4</v>
      </c>
      <c r="D225" s="64">
        <f t="shared" si="33"/>
        <v>1452621.0999999999</v>
      </c>
      <c r="E225" s="62">
        <f t="shared" si="33"/>
        <v>1103617.1</v>
      </c>
      <c r="F225" s="63">
        <f t="shared" si="33"/>
        <v>1448401.8</v>
      </c>
      <c r="G225" s="64">
        <f t="shared" si="33"/>
        <v>1442880.58</v>
      </c>
      <c r="H225" s="43">
        <f>G225/D225*100</f>
        <v>99.32945211934484</v>
      </c>
    </row>
    <row r="226" spans="1:8" ht="12.75" customHeight="1">
      <c r="A226" s="18" t="s">
        <v>43</v>
      </c>
      <c r="B226" s="91">
        <f aca="true" t="shared" si="34" ref="B226:G226">SUM(B229:B241)</f>
        <v>1094760</v>
      </c>
      <c r="C226" s="92">
        <f t="shared" si="34"/>
        <v>1453018.7</v>
      </c>
      <c r="D226" s="93">
        <f t="shared" si="34"/>
        <v>1449272.9</v>
      </c>
      <c r="E226" s="91">
        <f t="shared" si="34"/>
        <v>1103617.1</v>
      </c>
      <c r="F226" s="92">
        <f t="shared" si="34"/>
        <v>1448401.8</v>
      </c>
      <c r="G226" s="93">
        <f t="shared" si="34"/>
        <v>1442880.58</v>
      </c>
      <c r="H226" s="45">
        <f>G226/D226*100</f>
        <v>99.55892917062067</v>
      </c>
    </row>
    <row r="227" spans="1:8" ht="9.75" customHeight="1">
      <c r="A227" s="15" t="s">
        <v>3</v>
      </c>
      <c r="B227" s="62"/>
      <c r="C227" s="68"/>
      <c r="D227" s="64"/>
      <c r="E227" s="62"/>
      <c r="F227" s="68"/>
      <c r="G227" s="64"/>
      <c r="H227" s="42"/>
    </row>
    <row r="228" spans="1:8" ht="12" customHeight="1">
      <c r="A228" s="8" t="s">
        <v>48</v>
      </c>
      <c r="B228" s="77">
        <f aca="true" t="shared" si="35" ref="B228:G228">B229+B230</f>
        <v>629800</v>
      </c>
      <c r="C228" s="65">
        <f t="shared" si="35"/>
        <v>668511.4</v>
      </c>
      <c r="D228" s="66">
        <f t="shared" si="35"/>
        <v>664770.8</v>
      </c>
      <c r="E228" s="77">
        <f t="shared" si="35"/>
        <v>664115</v>
      </c>
      <c r="F228" s="65">
        <f t="shared" si="35"/>
        <v>675216.3500000001</v>
      </c>
      <c r="G228" s="66">
        <f t="shared" si="35"/>
        <v>669695.9</v>
      </c>
      <c r="H228" s="42">
        <f aca="true" t="shared" si="36" ref="H228:H235">G228/D228*100</f>
        <v>100.740871891485</v>
      </c>
    </row>
    <row r="229" spans="1:8" ht="12" customHeight="1">
      <c r="A229" s="8" t="s">
        <v>161</v>
      </c>
      <c r="B229" s="78">
        <v>266800</v>
      </c>
      <c r="C229" s="68">
        <v>300933.4</v>
      </c>
      <c r="D229" s="69">
        <v>297193</v>
      </c>
      <c r="E229" s="78">
        <v>294442</v>
      </c>
      <c r="F229" s="68">
        <v>300878.15</v>
      </c>
      <c r="G229" s="69">
        <v>295358.69</v>
      </c>
      <c r="H229" s="42">
        <f t="shared" si="36"/>
        <v>99.38278828909161</v>
      </c>
    </row>
    <row r="230" spans="1:8" ht="12" customHeight="1">
      <c r="A230" s="9" t="s">
        <v>162</v>
      </c>
      <c r="B230" s="78">
        <v>363000</v>
      </c>
      <c r="C230" s="68">
        <v>367578</v>
      </c>
      <c r="D230" s="69">
        <v>367577.8</v>
      </c>
      <c r="E230" s="78">
        <v>369673</v>
      </c>
      <c r="F230" s="68">
        <v>374338.2</v>
      </c>
      <c r="G230" s="69">
        <v>374337.21</v>
      </c>
      <c r="H230" s="42">
        <f t="shared" si="36"/>
        <v>101.8389059404567</v>
      </c>
    </row>
    <row r="231" spans="1:8" ht="12" customHeight="1" hidden="1">
      <c r="A231" s="9" t="s">
        <v>91</v>
      </c>
      <c r="B231" s="78"/>
      <c r="C231" s="68"/>
      <c r="D231" s="69"/>
      <c r="E231" s="78"/>
      <c r="F231" s="68"/>
      <c r="G231" s="69"/>
      <c r="H231" s="42" t="e">
        <f t="shared" si="36"/>
        <v>#DIV/0!</v>
      </c>
    </row>
    <row r="232" spans="1:8" ht="12" customHeight="1">
      <c r="A232" s="8" t="s">
        <v>20</v>
      </c>
      <c r="B232" s="78">
        <v>22000</v>
      </c>
      <c r="C232" s="68">
        <v>19500</v>
      </c>
      <c r="D232" s="69">
        <v>19500</v>
      </c>
      <c r="E232" s="78">
        <v>20998</v>
      </c>
      <c r="F232" s="68">
        <v>17500</v>
      </c>
      <c r="G232" s="69">
        <v>17500</v>
      </c>
      <c r="H232" s="42">
        <f t="shared" si="36"/>
        <v>89.74358974358975</v>
      </c>
    </row>
    <row r="233" spans="1:8" ht="12" customHeight="1">
      <c r="A233" s="8" t="s">
        <v>217</v>
      </c>
      <c r="B233" s="78">
        <v>9410</v>
      </c>
      <c r="C233" s="68">
        <v>5410</v>
      </c>
      <c r="D233" s="69">
        <v>5410</v>
      </c>
      <c r="E233" s="78"/>
      <c r="F233" s="68">
        <v>1260.97</v>
      </c>
      <c r="G233" s="69">
        <v>1260.97</v>
      </c>
      <c r="H233" s="42">
        <f t="shared" si="36"/>
        <v>23.308133086876158</v>
      </c>
    </row>
    <row r="234" spans="1:8" ht="12" customHeight="1" thickBot="1">
      <c r="A234" s="21" t="s">
        <v>238</v>
      </c>
      <c r="B234" s="97"/>
      <c r="C234" s="74">
        <v>254603</v>
      </c>
      <c r="D234" s="75">
        <v>254603</v>
      </c>
      <c r="E234" s="97"/>
      <c r="F234" s="74">
        <v>262962.71</v>
      </c>
      <c r="G234" s="75">
        <v>262962.71</v>
      </c>
      <c r="H234" s="46">
        <f t="shared" si="36"/>
        <v>103.28342949611749</v>
      </c>
    </row>
    <row r="235" spans="1:8" ht="12" customHeight="1">
      <c r="A235" s="9" t="s">
        <v>184</v>
      </c>
      <c r="B235" s="78"/>
      <c r="C235" s="68">
        <v>33396.2</v>
      </c>
      <c r="D235" s="69">
        <v>33396.2</v>
      </c>
      <c r="E235" s="78"/>
      <c r="F235" s="68">
        <v>6744.51</v>
      </c>
      <c r="G235" s="69">
        <v>6744.51</v>
      </c>
      <c r="H235" s="42">
        <f t="shared" si="36"/>
        <v>20.19544139752427</v>
      </c>
    </row>
    <row r="236" spans="1:8" ht="12" customHeight="1" hidden="1">
      <c r="A236" s="9" t="s">
        <v>253</v>
      </c>
      <c r="B236" s="78"/>
      <c r="C236" s="68"/>
      <c r="D236" s="69"/>
      <c r="E236" s="78"/>
      <c r="F236" s="68"/>
      <c r="G236" s="69"/>
      <c r="H236" s="44" t="s">
        <v>101</v>
      </c>
    </row>
    <row r="237" spans="1:8" ht="12" customHeight="1">
      <c r="A237" s="9" t="s">
        <v>299</v>
      </c>
      <c r="B237" s="78"/>
      <c r="C237" s="68">
        <v>23527.1</v>
      </c>
      <c r="D237" s="69">
        <v>23527.1</v>
      </c>
      <c r="E237" s="78"/>
      <c r="F237" s="68"/>
      <c r="G237" s="69"/>
      <c r="H237" s="44" t="s">
        <v>101</v>
      </c>
    </row>
    <row r="238" spans="1:8" ht="12" customHeight="1">
      <c r="A238" s="9" t="s">
        <v>371</v>
      </c>
      <c r="B238" s="78"/>
      <c r="C238" s="68"/>
      <c r="D238" s="69"/>
      <c r="E238" s="78"/>
      <c r="F238" s="68">
        <v>31613.6</v>
      </c>
      <c r="G238" s="69">
        <v>31613.6</v>
      </c>
      <c r="H238" s="44" t="s">
        <v>101</v>
      </c>
    </row>
    <row r="239" spans="1:8" ht="12" customHeight="1" hidden="1">
      <c r="A239" s="9" t="s">
        <v>228</v>
      </c>
      <c r="B239" s="78"/>
      <c r="C239" s="68"/>
      <c r="D239" s="69"/>
      <c r="E239" s="78"/>
      <c r="F239" s="68"/>
      <c r="G239" s="69"/>
      <c r="H239" s="44" t="s">
        <v>101</v>
      </c>
    </row>
    <row r="240" spans="1:8" ht="12" customHeight="1" hidden="1">
      <c r="A240" s="9" t="s">
        <v>242</v>
      </c>
      <c r="B240" s="78"/>
      <c r="C240" s="68"/>
      <c r="D240" s="69"/>
      <c r="E240" s="78"/>
      <c r="F240" s="68"/>
      <c r="G240" s="69"/>
      <c r="H240" s="44" t="s">
        <v>101</v>
      </c>
    </row>
    <row r="241" spans="1:8" ht="12" customHeight="1">
      <c r="A241" s="9" t="s">
        <v>11</v>
      </c>
      <c r="B241" s="78">
        <v>433550</v>
      </c>
      <c r="C241" s="68">
        <v>448071</v>
      </c>
      <c r="D241" s="69">
        <v>448065.8</v>
      </c>
      <c r="E241" s="78">
        <v>418504.1</v>
      </c>
      <c r="F241" s="68">
        <v>453103.66</v>
      </c>
      <c r="G241" s="69">
        <v>453102.89</v>
      </c>
      <c r="H241" s="42">
        <f>G241/D241*100</f>
        <v>101.12418533170798</v>
      </c>
    </row>
    <row r="242" spans="1:8" ht="12.75" customHeight="1">
      <c r="A242" s="22" t="s">
        <v>44</v>
      </c>
      <c r="B242" s="94">
        <f aca="true" t="shared" si="37" ref="B242:G242">SUM(B244:B249)</f>
        <v>14000</v>
      </c>
      <c r="C242" s="95">
        <f t="shared" si="37"/>
        <v>3390.7</v>
      </c>
      <c r="D242" s="96">
        <f t="shared" si="37"/>
        <v>3348.2</v>
      </c>
      <c r="E242" s="94">
        <f t="shared" si="37"/>
        <v>0</v>
      </c>
      <c r="F242" s="95">
        <f t="shared" si="37"/>
        <v>0</v>
      </c>
      <c r="G242" s="96">
        <f t="shared" si="37"/>
        <v>0</v>
      </c>
      <c r="H242" s="45">
        <f>G242/D242*100</f>
        <v>0</v>
      </c>
    </row>
    <row r="243" spans="1:8" ht="9.75" customHeight="1">
      <c r="A243" s="23" t="s">
        <v>3</v>
      </c>
      <c r="B243" s="78"/>
      <c r="C243" s="71"/>
      <c r="D243" s="72"/>
      <c r="E243" s="78"/>
      <c r="F243" s="71"/>
      <c r="G243" s="72"/>
      <c r="H243" s="42"/>
    </row>
    <row r="244" spans="1:8" ht="12" customHeight="1">
      <c r="A244" s="14" t="s">
        <v>175</v>
      </c>
      <c r="B244" s="78"/>
      <c r="C244" s="65">
        <v>3390.7</v>
      </c>
      <c r="D244" s="66">
        <v>3348.2</v>
      </c>
      <c r="E244" s="78"/>
      <c r="F244" s="65"/>
      <c r="G244" s="66"/>
      <c r="H244" s="44" t="s">
        <v>101</v>
      </c>
    </row>
    <row r="245" spans="1:8" ht="12" customHeight="1" hidden="1">
      <c r="A245" s="9" t="s">
        <v>227</v>
      </c>
      <c r="B245" s="78"/>
      <c r="C245" s="65"/>
      <c r="D245" s="66"/>
      <c r="E245" s="78"/>
      <c r="F245" s="65"/>
      <c r="G245" s="66"/>
      <c r="H245" s="44" t="s">
        <v>101</v>
      </c>
    </row>
    <row r="246" spans="1:8" ht="12" customHeight="1" hidden="1">
      <c r="A246" s="9" t="s">
        <v>228</v>
      </c>
      <c r="B246" s="78"/>
      <c r="C246" s="65"/>
      <c r="D246" s="66"/>
      <c r="E246" s="78"/>
      <c r="F246" s="65"/>
      <c r="G246" s="66"/>
      <c r="H246" s="44" t="s">
        <v>101</v>
      </c>
    </row>
    <row r="247" spans="1:8" ht="12" customHeight="1" hidden="1">
      <c r="A247" s="9" t="s">
        <v>130</v>
      </c>
      <c r="B247" s="78"/>
      <c r="C247" s="65"/>
      <c r="D247" s="66"/>
      <c r="E247" s="78"/>
      <c r="F247" s="65"/>
      <c r="G247" s="66"/>
      <c r="H247" s="44" t="s">
        <v>101</v>
      </c>
    </row>
    <row r="248" spans="1:8" ht="12" customHeight="1" hidden="1">
      <c r="A248" s="9" t="s">
        <v>183</v>
      </c>
      <c r="B248" s="78"/>
      <c r="C248" s="65"/>
      <c r="D248" s="66"/>
      <c r="E248" s="78"/>
      <c r="F248" s="65"/>
      <c r="G248" s="66"/>
      <c r="H248" s="44" t="s">
        <v>101</v>
      </c>
    </row>
    <row r="249" spans="1:8" ht="12" customHeight="1" thickBot="1">
      <c r="A249" s="24" t="s">
        <v>52</v>
      </c>
      <c r="B249" s="97">
        <v>14000</v>
      </c>
      <c r="C249" s="98"/>
      <c r="D249" s="99"/>
      <c r="E249" s="97"/>
      <c r="F249" s="98"/>
      <c r="G249" s="99"/>
      <c r="H249" s="48" t="s">
        <v>101</v>
      </c>
    </row>
    <row r="250" spans="1:8" ht="19.5" customHeight="1">
      <c r="A250" s="13" t="s">
        <v>18</v>
      </c>
      <c r="B250" s="62">
        <f>B251</f>
        <v>4280</v>
      </c>
      <c r="C250" s="63">
        <f>C251+C256</f>
        <v>14152.7</v>
      </c>
      <c r="D250" s="64">
        <f>D251+D256</f>
        <v>11211</v>
      </c>
      <c r="E250" s="62">
        <f>E251</f>
        <v>0</v>
      </c>
      <c r="F250" s="63">
        <f>F251+F256</f>
        <v>0</v>
      </c>
      <c r="G250" s="64">
        <f>G251+G256</f>
        <v>0</v>
      </c>
      <c r="H250" s="60" t="s">
        <v>101</v>
      </c>
    </row>
    <row r="251" spans="1:8" ht="15" customHeight="1">
      <c r="A251" s="18" t="s">
        <v>43</v>
      </c>
      <c r="B251" s="94">
        <f aca="true" t="shared" si="38" ref="B251:G251">SUM(B253:B255)</f>
        <v>4280</v>
      </c>
      <c r="C251" s="95">
        <f t="shared" si="38"/>
        <v>12158.7</v>
      </c>
      <c r="D251" s="96">
        <f t="shared" si="38"/>
        <v>9277</v>
      </c>
      <c r="E251" s="94">
        <f t="shared" si="38"/>
        <v>0</v>
      </c>
      <c r="F251" s="95">
        <f t="shared" si="38"/>
        <v>0</v>
      </c>
      <c r="G251" s="96">
        <f t="shared" si="38"/>
        <v>0</v>
      </c>
      <c r="H251" s="47" t="s">
        <v>101</v>
      </c>
    </row>
    <row r="252" spans="1:8" ht="10.5" customHeight="1">
      <c r="A252" s="15" t="s">
        <v>3</v>
      </c>
      <c r="B252" s="62"/>
      <c r="C252" s="68"/>
      <c r="D252" s="64"/>
      <c r="E252" s="62"/>
      <c r="F252" s="68"/>
      <c r="G252" s="64"/>
      <c r="H252" s="42"/>
    </row>
    <row r="253" spans="1:8" ht="12.75" customHeight="1">
      <c r="A253" s="9" t="s">
        <v>11</v>
      </c>
      <c r="B253" s="77">
        <v>4280</v>
      </c>
      <c r="C253" s="68">
        <v>5314.9</v>
      </c>
      <c r="D253" s="66">
        <v>5217.2</v>
      </c>
      <c r="E253" s="77"/>
      <c r="F253" s="68"/>
      <c r="G253" s="66"/>
      <c r="H253" s="47" t="s">
        <v>101</v>
      </c>
    </row>
    <row r="254" spans="1:8" ht="12.75" customHeight="1">
      <c r="A254" s="9" t="s">
        <v>72</v>
      </c>
      <c r="B254" s="77"/>
      <c r="C254" s="68">
        <v>200</v>
      </c>
      <c r="D254" s="66">
        <v>200</v>
      </c>
      <c r="E254" s="77"/>
      <c r="F254" s="68"/>
      <c r="G254" s="66"/>
      <c r="H254" s="47" t="s">
        <v>101</v>
      </c>
    </row>
    <row r="255" spans="1:8" ht="12.75" customHeight="1">
      <c r="A255" s="9" t="s">
        <v>183</v>
      </c>
      <c r="B255" s="77"/>
      <c r="C255" s="68">
        <v>6643.8</v>
      </c>
      <c r="D255" s="66">
        <v>3859.8</v>
      </c>
      <c r="E255" s="77"/>
      <c r="F255" s="68"/>
      <c r="G255" s="66"/>
      <c r="H255" s="47" t="s">
        <v>101</v>
      </c>
    </row>
    <row r="256" spans="1:8" ht="12.75" customHeight="1">
      <c r="A256" s="22" t="s">
        <v>44</v>
      </c>
      <c r="B256" s="94">
        <f>B258+B259</f>
        <v>0</v>
      </c>
      <c r="C256" s="95">
        <f>C258+C259</f>
        <v>1994</v>
      </c>
      <c r="D256" s="96">
        <f>D259+D258</f>
        <v>1934</v>
      </c>
      <c r="E256" s="94">
        <f>E258+E259</f>
        <v>0</v>
      </c>
      <c r="F256" s="95">
        <f>F258+F259</f>
        <v>0</v>
      </c>
      <c r="G256" s="96">
        <f>G259+G258</f>
        <v>0</v>
      </c>
      <c r="H256" s="47" t="s">
        <v>101</v>
      </c>
    </row>
    <row r="257" spans="1:8" ht="10.5" customHeight="1">
      <c r="A257" s="23" t="s">
        <v>3</v>
      </c>
      <c r="B257" s="77"/>
      <c r="C257" s="68"/>
      <c r="D257" s="66"/>
      <c r="E257" s="77"/>
      <c r="F257" s="68"/>
      <c r="G257" s="66"/>
      <c r="H257" s="42"/>
    </row>
    <row r="258" spans="1:8" ht="12.75" customHeight="1">
      <c r="A258" s="9" t="s">
        <v>183</v>
      </c>
      <c r="B258" s="77"/>
      <c r="C258" s="68">
        <v>1644</v>
      </c>
      <c r="D258" s="66">
        <v>1584</v>
      </c>
      <c r="E258" s="77"/>
      <c r="F258" s="68"/>
      <c r="G258" s="66"/>
      <c r="H258" s="44" t="s">
        <v>101</v>
      </c>
    </row>
    <row r="259" spans="1:8" ht="12.75" customHeight="1" thickBot="1">
      <c r="A259" s="24" t="s">
        <v>52</v>
      </c>
      <c r="B259" s="84"/>
      <c r="C259" s="74">
        <v>350</v>
      </c>
      <c r="D259" s="99">
        <v>350</v>
      </c>
      <c r="E259" s="84"/>
      <c r="F259" s="74"/>
      <c r="G259" s="99"/>
      <c r="H259" s="48" t="s">
        <v>101</v>
      </c>
    </row>
    <row r="260" spans="1:8" ht="19.5" customHeight="1">
      <c r="A260" s="16" t="s">
        <v>92</v>
      </c>
      <c r="B260" s="76">
        <f aca="true" t="shared" si="39" ref="B260:G260">B261+B268</f>
        <v>26780</v>
      </c>
      <c r="C260" s="71">
        <f t="shared" si="39"/>
        <v>39689.9</v>
      </c>
      <c r="D260" s="72">
        <f t="shared" si="39"/>
        <v>32882.5</v>
      </c>
      <c r="E260" s="76">
        <f t="shared" si="39"/>
        <v>26577.399999999998</v>
      </c>
      <c r="F260" s="71">
        <f t="shared" si="39"/>
        <v>30318.920000000002</v>
      </c>
      <c r="G260" s="72">
        <f t="shared" si="39"/>
        <v>23731.950000000004</v>
      </c>
      <c r="H260" s="43">
        <f>G260/D260*100</f>
        <v>72.17197597506274</v>
      </c>
    </row>
    <row r="261" spans="1:8" ht="12.75" customHeight="1">
      <c r="A261" s="18" t="s">
        <v>43</v>
      </c>
      <c r="B261" s="94">
        <f aca="true" t="shared" si="40" ref="B261:G261">SUM(B263:B267)</f>
        <v>24580</v>
      </c>
      <c r="C261" s="95">
        <f t="shared" si="40"/>
        <v>31227.9</v>
      </c>
      <c r="D261" s="96">
        <f t="shared" si="40"/>
        <v>27814</v>
      </c>
      <c r="E261" s="94">
        <f t="shared" si="40"/>
        <v>24580.8</v>
      </c>
      <c r="F261" s="95">
        <f t="shared" si="40"/>
        <v>27492.33</v>
      </c>
      <c r="G261" s="96">
        <f t="shared" si="40"/>
        <v>23054.140000000003</v>
      </c>
      <c r="H261" s="45">
        <f>G261/D261*100</f>
        <v>82.88681958725823</v>
      </c>
    </row>
    <row r="262" spans="1:8" ht="10.5" customHeight="1">
      <c r="A262" s="15" t="s">
        <v>3</v>
      </c>
      <c r="B262" s="77"/>
      <c r="C262" s="68"/>
      <c r="D262" s="66"/>
      <c r="E262" s="77"/>
      <c r="F262" s="68"/>
      <c r="G262" s="66"/>
      <c r="H262" s="42"/>
    </row>
    <row r="263" spans="1:8" ht="12.75" customHeight="1">
      <c r="A263" s="9" t="s">
        <v>11</v>
      </c>
      <c r="B263" s="77">
        <v>4580</v>
      </c>
      <c r="C263" s="68">
        <v>6490.3</v>
      </c>
      <c r="D263" s="66">
        <v>5328.3</v>
      </c>
      <c r="E263" s="77">
        <v>4580.8</v>
      </c>
      <c r="F263" s="68">
        <v>6372.99</v>
      </c>
      <c r="G263" s="66">
        <v>4643.31</v>
      </c>
      <c r="H263" s="42">
        <f aca="true" t="shared" si="41" ref="H263:H268">G263/D263*100</f>
        <v>87.14430493778505</v>
      </c>
    </row>
    <row r="264" spans="1:8" ht="12.75" customHeight="1">
      <c r="A264" s="9" t="s">
        <v>183</v>
      </c>
      <c r="B264" s="77"/>
      <c r="C264" s="68">
        <v>351</v>
      </c>
      <c r="D264" s="66">
        <v>181.5</v>
      </c>
      <c r="E264" s="77"/>
      <c r="F264" s="68"/>
      <c r="G264" s="66"/>
      <c r="H264" s="44" t="s">
        <v>101</v>
      </c>
    </row>
    <row r="265" spans="1:8" ht="12.75" customHeight="1">
      <c r="A265" s="9" t="s">
        <v>289</v>
      </c>
      <c r="B265" s="77"/>
      <c r="C265" s="68">
        <v>4836.6</v>
      </c>
      <c r="D265" s="66">
        <v>3899.6</v>
      </c>
      <c r="E265" s="77"/>
      <c r="F265" s="68"/>
      <c r="G265" s="66"/>
      <c r="H265" s="44" t="s">
        <v>101</v>
      </c>
    </row>
    <row r="266" spans="1:8" ht="12.75" customHeight="1" hidden="1">
      <c r="A266" s="9" t="s">
        <v>163</v>
      </c>
      <c r="B266" s="77"/>
      <c r="C266" s="68"/>
      <c r="D266" s="66"/>
      <c r="E266" s="77"/>
      <c r="F266" s="68"/>
      <c r="G266" s="66"/>
      <c r="H266" s="44" t="s">
        <v>101</v>
      </c>
    </row>
    <row r="267" spans="1:8" ht="12.75" customHeight="1">
      <c r="A267" s="9" t="s">
        <v>32</v>
      </c>
      <c r="B267" s="77">
        <v>20000</v>
      </c>
      <c r="C267" s="68">
        <v>19550</v>
      </c>
      <c r="D267" s="66">
        <v>18404.6</v>
      </c>
      <c r="E267" s="77">
        <v>20000</v>
      </c>
      <c r="F267" s="68">
        <v>21119.34</v>
      </c>
      <c r="G267" s="66">
        <v>18410.83</v>
      </c>
      <c r="H267" s="42">
        <f t="shared" si="41"/>
        <v>100.03385023309393</v>
      </c>
    </row>
    <row r="268" spans="1:8" ht="12.75" customHeight="1">
      <c r="A268" s="22" t="s">
        <v>44</v>
      </c>
      <c r="B268" s="94">
        <f aca="true" t="shared" si="42" ref="B268:G268">SUM(B270:B273)</f>
        <v>2200</v>
      </c>
      <c r="C268" s="95">
        <f t="shared" si="42"/>
        <v>8462</v>
      </c>
      <c r="D268" s="96">
        <f t="shared" si="42"/>
        <v>5068.5</v>
      </c>
      <c r="E268" s="94">
        <f t="shared" si="42"/>
        <v>1996.6</v>
      </c>
      <c r="F268" s="95">
        <f t="shared" si="42"/>
        <v>2826.59</v>
      </c>
      <c r="G268" s="96">
        <f t="shared" si="42"/>
        <v>677.81</v>
      </c>
      <c r="H268" s="45">
        <f t="shared" si="41"/>
        <v>13.37299003649995</v>
      </c>
    </row>
    <row r="269" spans="1:8" ht="10.5" customHeight="1">
      <c r="A269" s="23" t="s">
        <v>3</v>
      </c>
      <c r="B269" s="77"/>
      <c r="C269" s="68"/>
      <c r="D269" s="66"/>
      <c r="E269" s="77"/>
      <c r="F269" s="68"/>
      <c r="G269" s="66"/>
      <c r="H269" s="42"/>
    </row>
    <row r="270" spans="1:8" ht="12.75" customHeight="1">
      <c r="A270" s="9" t="s">
        <v>52</v>
      </c>
      <c r="B270" s="77">
        <v>2200</v>
      </c>
      <c r="C270" s="68">
        <v>2350</v>
      </c>
      <c r="D270" s="66">
        <v>869.4</v>
      </c>
      <c r="E270" s="77">
        <v>1996.6</v>
      </c>
      <c r="F270" s="68">
        <v>2396.6</v>
      </c>
      <c r="G270" s="66">
        <v>677.81</v>
      </c>
      <c r="H270" s="42">
        <f>G270/D270*100</f>
        <v>77.96296296296296</v>
      </c>
    </row>
    <row r="271" spans="1:8" ht="12.75" customHeight="1">
      <c r="A271" s="9" t="s">
        <v>290</v>
      </c>
      <c r="B271" s="77"/>
      <c r="C271" s="68">
        <v>5538.4</v>
      </c>
      <c r="D271" s="66">
        <v>4199.1</v>
      </c>
      <c r="E271" s="77"/>
      <c r="F271" s="68"/>
      <c r="G271" s="66"/>
      <c r="H271" s="44" t="s">
        <v>101</v>
      </c>
    </row>
    <row r="272" spans="1:8" ht="12.75" customHeight="1" hidden="1">
      <c r="A272" s="9" t="s">
        <v>183</v>
      </c>
      <c r="B272" s="77"/>
      <c r="C272" s="68"/>
      <c r="D272" s="66"/>
      <c r="E272" s="77"/>
      <c r="F272" s="68"/>
      <c r="G272" s="66"/>
      <c r="H272" s="44" t="s">
        <v>101</v>
      </c>
    </row>
    <row r="273" spans="1:8" ht="12.75" customHeight="1" thickBot="1">
      <c r="A273" s="21" t="s">
        <v>164</v>
      </c>
      <c r="B273" s="84"/>
      <c r="C273" s="74">
        <v>573.6</v>
      </c>
      <c r="D273" s="99"/>
      <c r="E273" s="84"/>
      <c r="F273" s="74">
        <v>429.99</v>
      </c>
      <c r="G273" s="99"/>
      <c r="H273" s="48" t="s">
        <v>101</v>
      </c>
    </row>
    <row r="274" spans="1:9" ht="18" customHeight="1">
      <c r="A274" s="13" t="s">
        <v>80</v>
      </c>
      <c r="B274" s="62">
        <f aca="true" t="shared" si="43" ref="B274:G274">B275+B294</f>
        <v>10800</v>
      </c>
      <c r="C274" s="63">
        <f t="shared" si="43"/>
        <v>333081.89999999997</v>
      </c>
      <c r="D274" s="64">
        <f t="shared" si="43"/>
        <v>190062.90000000005</v>
      </c>
      <c r="E274" s="62">
        <f t="shared" si="43"/>
        <v>2725.7</v>
      </c>
      <c r="F274" s="63">
        <f t="shared" si="43"/>
        <v>251337.15000000002</v>
      </c>
      <c r="G274" s="64">
        <f t="shared" si="43"/>
        <v>191340.36</v>
      </c>
      <c r="H274" s="43">
        <f>G274/D274*100</f>
        <v>100.67212485971746</v>
      </c>
      <c r="I274" s="5"/>
    </row>
    <row r="275" spans="1:9" ht="15" customHeight="1">
      <c r="A275" s="18" t="s">
        <v>43</v>
      </c>
      <c r="B275" s="91">
        <f aca="true" t="shared" si="44" ref="B275:G275">SUM(B277:B293)</f>
        <v>10800</v>
      </c>
      <c r="C275" s="92">
        <f t="shared" si="44"/>
        <v>306412.6</v>
      </c>
      <c r="D275" s="93">
        <f t="shared" si="44"/>
        <v>171426.90000000005</v>
      </c>
      <c r="E275" s="91">
        <f t="shared" si="44"/>
        <v>2725.7</v>
      </c>
      <c r="F275" s="92">
        <f t="shared" si="44"/>
        <v>237774.44000000003</v>
      </c>
      <c r="G275" s="93">
        <f t="shared" si="44"/>
        <v>179860.62999999998</v>
      </c>
      <c r="H275" s="45">
        <f>G275/D275*100</f>
        <v>104.91972380064034</v>
      </c>
      <c r="I275" s="5"/>
    </row>
    <row r="276" spans="1:8" ht="10.5" customHeight="1">
      <c r="A276" s="15" t="s">
        <v>3</v>
      </c>
      <c r="B276" s="62"/>
      <c r="C276" s="68"/>
      <c r="D276" s="64"/>
      <c r="E276" s="62"/>
      <c r="F276" s="68"/>
      <c r="G276" s="64"/>
      <c r="H276" s="42"/>
    </row>
    <row r="277" spans="1:8" ht="12.75" customHeight="1">
      <c r="A277" s="9" t="s">
        <v>20</v>
      </c>
      <c r="B277" s="77">
        <v>5523</v>
      </c>
      <c r="C277" s="68"/>
      <c r="D277" s="66"/>
      <c r="E277" s="77"/>
      <c r="F277" s="68"/>
      <c r="G277" s="66"/>
      <c r="H277" s="44" t="s">
        <v>101</v>
      </c>
    </row>
    <row r="278" spans="1:8" ht="12.75" customHeight="1">
      <c r="A278" s="9" t="s">
        <v>11</v>
      </c>
      <c r="B278" s="77">
        <v>3410</v>
      </c>
      <c r="C278" s="68">
        <v>4623.7</v>
      </c>
      <c r="D278" s="100">
        <v>3349.5</v>
      </c>
      <c r="E278" s="77">
        <v>2725.7</v>
      </c>
      <c r="F278" s="68">
        <v>4880.96</v>
      </c>
      <c r="G278" s="100">
        <v>2146.89</v>
      </c>
      <c r="H278" s="42">
        <f>G278/D278*100</f>
        <v>64.09583519928347</v>
      </c>
    </row>
    <row r="279" spans="1:8" ht="12.75" customHeight="1">
      <c r="A279" s="9" t="s">
        <v>203</v>
      </c>
      <c r="B279" s="77">
        <v>1067</v>
      </c>
      <c r="C279" s="68"/>
      <c r="D279" s="66"/>
      <c r="E279" s="77"/>
      <c r="F279" s="68"/>
      <c r="G279" s="66"/>
      <c r="H279" s="44" t="s">
        <v>101</v>
      </c>
    </row>
    <row r="280" spans="1:8" ht="12.75" customHeight="1">
      <c r="A280" s="19" t="s">
        <v>204</v>
      </c>
      <c r="B280" s="77"/>
      <c r="C280" s="68">
        <v>82649.8</v>
      </c>
      <c r="D280" s="66">
        <v>45668.8</v>
      </c>
      <c r="E280" s="77"/>
      <c r="F280" s="68">
        <v>46247.65</v>
      </c>
      <c r="G280" s="66">
        <v>24135.28</v>
      </c>
      <c r="H280" s="42">
        <f>G280/D280*100</f>
        <v>52.84850926672038</v>
      </c>
    </row>
    <row r="281" spans="1:8" ht="12.75" customHeight="1">
      <c r="A281" s="19" t="s">
        <v>205</v>
      </c>
      <c r="B281" s="77"/>
      <c r="C281" s="68">
        <v>354.9</v>
      </c>
      <c r="D281" s="100">
        <v>320.3</v>
      </c>
      <c r="E281" s="77"/>
      <c r="F281" s="68">
        <v>370.47</v>
      </c>
      <c r="G281" s="100">
        <v>316.62</v>
      </c>
      <c r="H281" s="42">
        <f>G281/D281*100</f>
        <v>98.85107711520449</v>
      </c>
    </row>
    <row r="282" spans="1:8" ht="12.75" customHeight="1">
      <c r="A282" s="19" t="s">
        <v>258</v>
      </c>
      <c r="B282" s="77"/>
      <c r="C282" s="68">
        <v>1121.9</v>
      </c>
      <c r="D282" s="100">
        <v>838.5</v>
      </c>
      <c r="E282" s="77"/>
      <c r="F282" s="68">
        <v>1518.1</v>
      </c>
      <c r="G282" s="100">
        <v>1514.01</v>
      </c>
      <c r="H282" s="42">
        <f aca="true" t="shared" si="45" ref="H282:H293">G282/D282*100</f>
        <v>180.56171735241503</v>
      </c>
    </row>
    <row r="283" spans="1:8" ht="12.75" customHeight="1" thickBot="1">
      <c r="A283" s="145" t="s">
        <v>300</v>
      </c>
      <c r="B283" s="84"/>
      <c r="C283" s="74">
        <v>19166</v>
      </c>
      <c r="D283" s="146">
        <v>17598.3</v>
      </c>
      <c r="E283" s="84"/>
      <c r="F283" s="74">
        <v>60267.01</v>
      </c>
      <c r="G283" s="146">
        <v>53990.67</v>
      </c>
      <c r="H283" s="46">
        <f t="shared" si="45"/>
        <v>306.7948040435724</v>
      </c>
    </row>
    <row r="284" spans="1:8" ht="12.75" customHeight="1">
      <c r="A284" s="9" t="s">
        <v>185</v>
      </c>
      <c r="B284" s="77"/>
      <c r="C284" s="68">
        <v>16033.5</v>
      </c>
      <c r="D284" s="100">
        <v>1969</v>
      </c>
      <c r="E284" s="77"/>
      <c r="F284" s="68">
        <v>16181.65</v>
      </c>
      <c r="G284" s="100">
        <v>16098.39</v>
      </c>
      <c r="H284" s="42">
        <f t="shared" si="45"/>
        <v>817.5921787709497</v>
      </c>
    </row>
    <row r="285" spans="1:8" ht="12.75" customHeight="1">
      <c r="A285" s="9" t="s">
        <v>259</v>
      </c>
      <c r="B285" s="77"/>
      <c r="C285" s="68">
        <v>80342.8</v>
      </c>
      <c r="D285" s="100">
        <v>47095.3</v>
      </c>
      <c r="E285" s="77"/>
      <c r="F285" s="68">
        <v>45437.86</v>
      </c>
      <c r="G285" s="100">
        <v>36680.84</v>
      </c>
      <c r="H285" s="42">
        <f t="shared" si="45"/>
        <v>77.88641329389556</v>
      </c>
    </row>
    <row r="286" spans="1:8" ht="12.75" customHeight="1">
      <c r="A286" s="9" t="s">
        <v>187</v>
      </c>
      <c r="B286" s="77"/>
      <c r="C286" s="68">
        <v>4062.2</v>
      </c>
      <c r="D286" s="100">
        <v>234.4</v>
      </c>
      <c r="E286" s="77"/>
      <c r="F286" s="68">
        <v>5565.72</v>
      </c>
      <c r="G286" s="100"/>
      <c r="H286" s="44" t="s">
        <v>101</v>
      </c>
    </row>
    <row r="287" spans="1:8" ht="12.75" customHeight="1">
      <c r="A287" s="9" t="s">
        <v>260</v>
      </c>
      <c r="B287" s="77"/>
      <c r="C287" s="68">
        <v>25519.4</v>
      </c>
      <c r="D287" s="100">
        <v>15570.7</v>
      </c>
      <c r="E287" s="77"/>
      <c r="F287" s="68">
        <v>12407.41</v>
      </c>
      <c r="G287" s="100">
        <v>10608.56</v>
      </c>
      <c r="H287" s="42">
        <f t="shared" si="45"/>
        <v>68.13155477916855</v>
      </c>
    </row>
    <row r="288" spans="1:8" ht="12.75" customHeight="1">
      <c r="A288" s="9" t="s">
        <v>186</v>
      </c>
      <c r="B288" s="77"/>
      <c r="C288" s="68">
        <v>20269.3</v>
      </c>
      <c r="D288" s="100">
        <v>5896.9</v>
      </c>
      <c r="E288" s="77"/>
      <c r="F288" s="68">
        <v>16336.82</v>
      </c>
      <c r="G288" s="100">
        <v>16290.12</v>
      </c>
      <c r="H288" s="42">
        <f t="shared" si="45"/>
        <v>276.2488765283454</v>
      </c>
    </row>
    <row r="289" spans="1:8" ht="12.75" customHeight="1">
      <c r="A289" s="9" t="s">
        <v>261</v>
      </c>
      <c r="B289" s="77"/>
      <c r="C289" s="68">
        <v>31508</v>
      </c>
      <c r="D289" s="100">
        <v>16345.7</v>
      </c>
      <c r="E289" s="77"/>
      <c r="F289" s="68">
        <v>20971.69</v>
      </c>
      <c r="G289" s="100">
        <v>14250</v>
      </c>
      <c r="H289" s="42">
        <f t="shared" si="45"/>
        <v>87.17889108450541</v>
      </c>
    </row>
    <row r="290" spans="1:8" ht="12.75" customHeight="1">
      <c r="A290" s="9" t="s">
        <v>262</v>
      </c>
      <c r="B290" s="77"/>
      <c r="C290" s="68">
        <v>7196.6</v>
      </c>
      <c r="D290" s="100">
        <v>3861.6</v>
      </c>
      <c r="E290" s="77"/>
      <c r="F290" s="68">
        <v>7119.97</v>
      </c>
      <c r="G290" s="100">
        <v>3604.41</v>
      </c>
      <c r="H290" s="42">
        <f t="shared" si="45"/>
        <v>93.33980733374767</v>
      </c>
    </row>
    <row r="291" spans="1:8" ht="12.75" customHeight="1">
      <c r="A291" s="9" t="s">
        <v>263</v>
      </c>
      <c r="B291" s="77"/>
      <c r="C291" s="68">
        <v>232.3</v>
      </c>
      <c r="D291" s="100">
        <v>70.1</v>
      </c>
      <c r="E291" s="77"/>
      <c r="F291" s="68">
        <v>162.35</v>
      </c>
      <c r="G291" s="100">
        <v>91.05</v>
      </c>
      <c r="H291" s="42">
        <f t="shared" si="45"/>
        <v>129.88587731811697</v>
      </c>
    </row>
    <row r="292" spans="1:8" ht="12.75" customHeight="1">
      <c r="A292" s="9" t="s">
        <v>264</v>
      </c>
      <c r="B292" s="77"/>
      <c r="C292" s="68">
        <v>180.3</v>
      </c>
      <c r="D292" s="100">
        <v>68.6</v>
      </c>
      <c r="E292" s="77"/>
      <c r="F292" s="68">
        <v>155.96</v>
      </c>
      <c r="G292" s="100">
        <v>3.58</v>
      </c>
      <c r="H292" s="42">
        <f t="shared" si="45"/>
        <v>5.21865889212828</v>
      </c>
    </row>
    <row r="293" spans="1:8" ht="12.75" customHeight="1">
      <c r="A293" s="9" t="s">
        <v>183</v>
      </c>
      <c r="B293" s="77">
        <v>800</v>
      </c>
      <c r="C293" s="68">
        <v>13151.9</v>
      </c>
      <c r="D293" s="100">
        <v>12539.2</v>
      </c>
      <c r="E293" s="77"/>
      <c r="F293" s="68">
        <v>150.82</v>
      </c>
      <c r="G293" s="100">
        <v>130.21</v>
      </c>
      <c r="H293" s="42">
        <f t="shared" si="45"/>
        <v>1.0384235038917953</v>
      </c>
    </row>
    <row r="294" spans="1:8" ht="15" customHeight="1">
      <c r="A294" s="22" t="s">
        <v>44</v>
      </c>
      <c r="B294" s="94">
        <f aca="true" t="shared" si="46" ref="B294:G294">SUM(B296:B308)</f>
        <v>0</v>
      </c>
      <c r="C294" s="95">
        <f t="shared" si="46"/>
        <v>26669.300000000003</v>
      </c>
      <c r="D294" s="96">
        <f t="shared" si="46"/>
        <v>18636</v>
      </c>
      <c r="E294" s="94">
        <f t="shared" si="46"/>
        <v>0</v>
      </c>
      <c r="F294" s="95">
        <f t="shared" si="46"/>
        <v>13562.710000000001</v>
      </c>
      <c r="G294" s="96">
        <f t="shared" si="46"/>
        <v>11479.73</v>
      </c>
      <c r="H294" s="45">
        <f>G294/D294*100</f>
        <v>61.59975316591543</v>
      </c>
    </row>
    <row r="295" spans="1:8" ht="10.5" customHeight="1">
      <c r="A295" s="23" t="s">
        <v>3</v>
      </c>
      <c r="B295" s="78"/>
      <c r="C295" s="71"/>
      <c r="D295" s="72"/>
      <c r="E295" s="78"/>
      <c r="F295" s="71"/>
      <c r="G295" s="72"/>
      <c r="H295" s="42"/>
    </row>
    <row r="296" spans="1:8" ht="12.75" customHeight="1" hidden="1">
      <c r="A296" s="9" t="s">
        <v>165</v>
      </c>
      <c r="B296" s="78"/>
      <c r="C296" s="65"/>
      <c r="D296" s="66"/>
      <c r="E296" s="78"/>
      <c r="F296" s="65"/>
      <c r="G296" s="66"/>
      <c r="H296" s="44" t="e">
        <f>G296/D296*100</f>
        <v>#DIV/0!</v>
      </c>
    </row>
    <row r="297" spans="1:8" ht="14.25" customHeight="1" hidden="1">
      <c r="A297" s="9" t="s">
        <v>229</v>
      </c>
      <c r="B297" s="78"/>
      <c r="C297" s="65"/>
      <c r="D297" s="66"/>
      <c r="E297" s="78"/>
      <c r="F297" s="65"/>
      <c r="G297" s="66"/>
      <c r="H297" s="44" t="s">
        <v>101</v>
      </c>
    </row>
    <row r="298" spans="1:8" ht="14.25" customHeight="1">
      <c r="A298" s="19" t="s">
        <v>204</v>
      </c>
      <c r="B298" s="78"/>
      <c r="C298" s="65"/>
      <c r="D298" s="66"/>
      <c r="E298" s="78"/>
      <c r="F298" s="65">
        <v>1009.36</v>
      </c>
      <c r="G298" s="66"/>
      <c r="H298" s="44" t="s">
        <v>101</v>
      </c>
    </row>
    <row r="299" spans="1:8" ht="14.25" customHeight="1">
      <c r="A299" s="19" t="s">
        <v>300</v>
      </c>
      <c r="B299" s="78"/>
      <c r="C299" s="65">
        <v>11567.4</v>
      </c>
      <c r="D299" s="66">
        <v>11567.4</v>
      </c>
      <c r="E299" s="78"/>
      <c r="F299" s="65">
        <v>11279.85</v>
      </c>
      <c r="G299" s="66">
        <v>11279.84</v>
      </c>
      <c r="H299" s="42">
        <f>G299/D299*100</f>
        <v>97.5140481006968</v>
      </c>
    </row>
    <row r="300" spans="1:8" ht="12.75" customHeight="1">
      <c r="A300" s="9" t="s">
        <v>185</v>
      </c>
      <c r="B300" s="78"/>
      <c r="C300" s="65">
        <v>2229.9</v>
      </c>
      <c r="D300" s="66">
        <v>116</v>
      </c>
      <c r="E300" s="78"/>
      <c r="F300" s="65">
        <v>11.48</v>
      </c>
      <c r="G300" s="66"/>
      <c r="H300" s="44" t="s">
        <v>101</v>
      </c>
    </row>
    <row r="301" spans="1:8" ht="12.75" customHeight="1">
      <c r="A301" s="9" t="s">
        <v>265</v>
      </c>
      <c r="B301" s="78"/>
      <c r="C301" s="65">
        <v>1312.8</v>
      </c>
      <c r="D301" s="66">
        <v>120.6</v>
      </c>
      <c r="E301" s="78"/>
      <c r="F301" s="65">
        <v>1214.63</v>
      </c>
      <c r="G301" s="66">
        <v>199.89</v>
      </c>
      <c r="H301" s="42">
        <f>G301/D301*100</f>
        <v>165.7462686567164</v>
      </c>
    </row>
    <row r="302" spans="1:8" ht="12.75" customHeight="1">
      <c r="A302" s="9" t="s">
        <v>187</v>
      </c>
      <c r="B302" s="78"/>
      <c r="C302" s="65">
        <v>1732.9</v>
      </c>
      <c r="D302" s="70"/>
      <c r="E302" s="78"/>
      <c r="F302" s="65"/>
      <c r="G302" s="70"/>
      <c r="H302" s="44" t="s">
        <v>101</v>
      </c>
    </row>
    <row r="303" spans="1:8" ht="12.75" customHeight="1">
      <c r="A303" s="9" t="s">
        <v>260</v>
      </c>
      <c r="B303" s="78"/>
      <c r="C303" s="65">
        <v>2.4</v>
      </c>
      <c r="D303" s="70"/>
      <c r="E303" s="78"/>
      <c r="F303" s="65">
        <v>2.37</v>
      </c>
      <c r="G303" s="70"/>
      <c r="H303" s="44" t="s">
        <v>101</v>
      </c>
    </row>
    <row r="304" spans="1:8" ht="12.75" customHeight="1">
      <c r="A304" s="9" t="s">
        <v>186</v>
      </c>
      <c r="B304" s="78"/>
      <c r="C304" s="65">
        <v>1970.5</v>
      </c>
      <c r="D304" s="66"/>
      <c r="E304" s="78"/>
      <c r="F304" s="65">
        <v>21.84</v>
      </c>
      <c r="G304" s="66"/>
      <c r="H304" s="44" t="s">
        <v>101</v>
      </c>
    </row>
    <row r="305" spans="1:8" ht="12.75" customHeight="1">
      <c r="A305" s="9" t="s">
        <v>266</v>
      </c>
      <c r="B305" s="78"/>
      <c r="C305" s="65">
        <v>72.2</v>
      </c>
      <c r="D305" s="66">
        <v>59</v>
      </c>
      <c r="E305" s="78"/>
      <c r="F305" s="65">
        <v>23.18</v>
      </c>
      <c r="G305" s="66"/>
      <c r="H305" s="44" t="s">
        <v>101</v>
      </c>
    </row>
    <row r="306" spans="1:8" ht="12.75" customHeight="1">
      <c r="A306" s="19" t="s">
        <v>204</v>
      </c>
      <c r="B306" s="78"/>
      <c r="C306" s="65">
        <v>1318.2</v>
      </c>
      <c r="D306" s="66">
        <v>310</v>
      </c>
      <c r="E306" s="78"/>
      <c r="F306" s="65"/>
      <c r="G306" s="66"/>
      <c r="H306" s="44" t="s">
        <v>101</v>
      </c>
    </row>
    <row r="307" spans="1:8" ht="12.75" customHeight="1" hidden="1">
      <c r="A307" s="9" t="s">
        <v>52</v>
      </c>
      <c r="B307" s="78"/>
      <c r="C307" s="65"/>
      <c r="D307" s="66"/>
      <c r="E307" s="78"/>
      <c r="F307" s="65"/>
      <c r="G307" s="66"/>
      <c r="H307" s="44" t="s">
        <v>101</v>
      </c>
    </row>
    <row r="308" spans="1:8" ht="12.75" customHeight="1" thickBot="1">
      <c r="A308" s="21" t="s">
        <v>183</v>
      </c>
      <c r="B308" s="97"/>
      <c r="C308" s="98">
        <v>6463</v>
      </c>
      <c r="D308" s="99">
        <v>6463</v>
      </c>
      <c r="E308" s="97"/>
      <c r="F308" s="98"/>
      <c r="G308" s="99"/>
      <c r="H308" s="48" t="s">
        <v>101</v>
      </c>
    </row>
    <row r="309" spans="1:8" ht="18" customHeight="1">
      <c r="A309" s="13" t="s">
        <v>19</v>
      </c>
      <c r="B309" s="62">
        <f aca="true" t="shared" si="47" ref="B309:G309">B310+B349</f>
        <v>346639</v>
      </c>
      <c r="C309" s="63">
        <f t="shared" si="47"/>
        <v>4894360.9</v>
      </c>
      <c r="D309" s="64">
        <f t="shared" si="47"/>
        <v>4894066</v>
      </c>
      <c r="E309" s="62">
        <f t="shared" si="47"/>
        <v>334369.7</v>
      </c>
      <c r="F309" s="63">
        <f t="shared" si="47"/>
        <v>4952034.13</v>
      </c>
      <c r="G309" s="64">
        <f t="shared" si="47"/>
        <v>4951701.130000001</v>
      </c>
      <c r="H309" s="43">
        <f>G309/D309*100</f>
        <v>101.17765330504331</v>
      </c>
    </row>
    <row r="310" spans="1:8" ht="15" customHeight="1">
      <c r="A310" s="18" t="s">
        <v>43</v>
      </c>
      <c r="B310" s="91">
        <f aca="true" t="shared" si="48" ref="B310:G310">SUM(B312:B348)</f>
        <v>346639</v>
      </c>
      <c r="C310" s="92">
        <f t="shared" si="48"/>
        <v>4891012</v>
      </c>
      <c r="D310" s="93">
        <f t="shared" si="48"/>
        <v>4890717.1</v>
      </c>
      <c r="E310" s="91">
        <f t="shared" si="48"/>
        <v>334369.7</v>
      </c>
      <c r="F310" s="92">
        <f t="shared" si="48"/>
        <v>4947922.63</v>
      </c>
      <c r="G310" s="93">
        <f t="shared" si="48"/>
        <v>4947589.630000001</v>
      </c>
      <c r="H310" s="45">
        <f>G310/D310*100</f>
        <v>101.1628668932824</v>
      </c>
    </row>
    <row r="311" spans="1:8" ht="10.5" customHeight="1">
      <c r="A311" s="15" t="s">
        <v>3</v>
      </c>
      <c r="B311" s="67"/>
      <c r="C311" s="68"/>
      <c r="D311" s="69"/>
      <c r="E311" s="67"/>
      <c r="F311" s="68"/>
      <c r="G311" s="69"/>
      <c r="H311" s="42"/>
    </row>
    <row r="312" spans="1:8" ht="12.75" customHeight="1">
      <c r="A312" s="8" t="s">
        <v>20</v>
      </c>
      <c r="B312" s="67">
        <v>325745</v>
      </c>
      <c r="C312" s="68">
        <v>343882.7</v>
      </c>
      <c r="D312" s="69">
        <v>343882.7</v>
      </c>
      <c r="E312" s="67">
        <v>311920.7</v>
      </c>
      <c r="F312" s="68">
        <v>333335</v>
      </c>
      <c r="G312" s="69">
        <v>333335</v>
      </c>
      <c r="H312" s="42">
        <f>G312/D312*100</f>
        <v>96.9327622471267</v>
      </c>
    </row>
    <row r="313" spans="1:8" ht="12.75" customHeight="1">
      <c r="A313" s="8" t="s">
        <v>35</v>
      </c>
      <c r="B313" s="67"/>
      <c r="C313" s="68"/>
      <c r="D313" s="69"/>
      <c r="E313" s="67"/>
      <c r="F313" s="68"/>
      <c r="G313" s="69"/>
      <c r="H313" s="42"/>
    </row>
    <row r="314" spans="1:8" ht="12.75" customHeight="1">
      <c r="A314" s="8" t="s">
        <v>97</v>
      </c>
      <c r="B314" s="67"/>
      <c r="C314" s="68">
        <v>1543376.7</v>
      </c>
      <c r="D314" s="69">
        <v>1543376.7</v>
      </c>
      <c r="E314" s="67"/>
      <c r="F314" s="68">
        <v>1485863</v>
      </c>
      <c r="G314" s="69">
        <v>1485863</v>
      </c>
      <c r="H314" s="42">
        <f aca="true" t="shared" si="49" ref="H314:H319">G314/D314*100</f>
        <v>96.27351507898234</v>
      </c>
    </row>
    <row r="315" spans="1:8" ht="12.75" customHeight="1">
      <c r="A315" s="8" t="s">
        <v>34</v>
      </c>
      <c r="B315" s="67"/>
      <c r="C315" s="68">
        <v>190350</v>
      </c>
      <c r="D315" s="69">
        <v>190350</v>
      </c>
      <c r="E315" s="67"/>
      <c r="F315" s="68">
        <v>188490.12</v>
      </c>
      <c r="G315" s="69">
        <v>188490.12</v>
      </c>
      <c r="H315" s="42">
        <f t="shared" si="49"/>
        <v>99.02291568163908</v>
      </c>
    </row>
    <row r="316" spans="1:8" ht="12.75" customHeight="1">
      <c r="A316" s="8" t="s">
        <v>98</v>
      </c>
      <c r="B316" s="67"/>
      <c r="C316" s="68">
        <v>2756112.3</v>
      </c>
      <c r="D316" s="69">
        <v>2756112.3</v>
      </c>
      <c r="E316" s="67"/>
      <c r="F316" s="68">
        <v>2837348</v>
      </c>
      <c r="G316" s="69">
        <v>2837348</v>
      </c>
      <c r="H316" s="42">
        <f t="shared" si="49"/>
        <v>102.94747423753378</v>
      </c>
    </row>
    <row r="317" spans="1:8" ht="12.75" customHeight="1">
      <c r="A317" s="25" t="s">
        <v>243</v>
      </c>
      <c r="B317" s="67"/>
      <c r="C317" s="68">
        <v>713.9</v>
      </c>
      <c r="D317" s="69">
        <v>713.9</v>
      </c>
      <c r="E317" s="67"/>
      <c r="F317" s="68">
        <v>740.09</v>
      </c>
      <c r="G317" s="69">
        <v>740.09</v>
      </c>
      <c r="H317" s="42">
        <f t="shared" si="49"/>
        <v>103.66858103375824</v>
      </c>
    </row>
    <row r="318" spans="1:8" ht="12.75" customHeight="1">
      <c r="A318" s="8" t="s">
        <v>66</v>
      </c>
      <c r="B318" s="67"/>
      <c r="C318" s="68">
        <v>296.7</v>
      </c>
      <c r="D318" s="69">
        <v>296.7</v>
      </c>
      <c r="E318" s="67"/>
      <c r="F318" s="68">
        <v>155.61</v>
      </c>
      <c r="G318" s="69">
        <v>155.61</v>
      </c>
      <c r="H318" s="42">
        <f t="shared" si="49"/>
        <v>52.446916076845305</v>
      </c>
    </row>
    <row r="319" spans="1:8" ht="12.75" customHeight="1">
      <c r="A319" s="8" t="s">
        <v>301</v>
      </c>
      <c r="B319" s="67"/>
      <c r="C319" s="68">
        <v>502</v>
      </c>
      <c r="D319" s="69">
        <v>502</v>
      </c>
      <c r="E319" s="67"/>
      <c r="F319" s="68">
        <v>716.26</v>
      </c>
      <c r="G319" s="69">
        <v>716.26</v>
      </c>
      <c r="H319" s="42">
        <f t="shared" si="49"/>
        <v>142.68127490039842</v>
      </c>
    </row>
    <row r="320" spans="1:8" ht="12.75" customHeight="1">
      <c r="A320" s="8" t="s">
        <v>302</v>
      </c>
      <c r="B320" s="67"/>
      <c r="C320" s="68">
        <v>200</v>
      </c>
      <c r="D320" s="69">
        <v>200</v>
      </c>
      <c r="E320" s="67"/>
      <c r="F320" s="68"/>
      <c r="G320" s="69"/>
      <c r="H320" s="44" t="s">
        <v>101</v>
      </c>
    </row>
    <row r="321" spans="1:8" ht="12.75" customHeight="1">
      <c r="A321" s="8" t="s">
        <v>131</v>
      </c>
      <c r="B321" s="67"/>
      <c r="C321" s="68">
        <v>10700.3</v>
      </c>
      <c r="D321" s="69">
        <v>10700.3</v>
      </c>
      <c r="E321" s="67"/>
      <c r="F321" s="68">
        <v>16286.37</v>
      </c>
      <c r="G321" s="69">
        <v>16286.37</v>
      </c>
      <c r="H321" s="42">
        <f>G321/D321*100</f>
        <v>152.20479799631786</v>
      </c>
    </row>
    <row r="322" spans="1:8" ht="12.75" customHeight="1">
      <c r="A322" s="8" t="s">
        <v>377</v>
      </c>
      <c r="B322" s="67"/>
      <c r="C322" s="68"/>
      <c r="D322" s="69"/>
      <c r="E322" s="67"/>
      <c r="F322" s="68">
        <v>1169.7</v>
      </c>
      <c r="G322" s="69">
        <v>1169.7</v>
      </c>
      <c r="H322" s="44" t="s">
        <v>101</v>
      </c>
    </row>
    <row r="323" spans="1:8" ht="12.75" customHeight="1">
      <c r="A323" s="8" t="s">
        <v>269</v>
      </c>
      <c r="B323" s="67"/>
      <c r="C323" s="68">
        <v>1316.3</v>
      </c>
      <c r="D323" s="69">
        <v>1316.3</v>
      </c>
      <c r="E323" s="67"/>
      <c r="F323" s="68">
        <v>1180.53</v>
      </c>
      <c r="G323" s="69">
        <v>1180.53</v>
      </c>
      <c r="H323" s="42">
        <f>G323/D323*100</f>
        <v>89.68548203297121</v>
      </c>
    </row>
    <row r="324" spans="1:8" ht="12.75" customHeight="1">
      <c r="A324" s="25" t="s">
        <v>382</v>
      </c>
      <c r="B324" s="67"/>
      <c r="C324" s="68">
        <v>297.2</v>
      </c>
      <c r="D324" s="69">
        <v>297.2</v>
      </c>
      <c r="E324" s="67"/>
      <c r="F324" s="68">
        <v>179.64</v>
      </c>
      <c r="G324" s="69">
        <v>179.64</v>
      </c>
      <c r="H324" s="42">
        <f>G324/D324*100</f>
        <v>60.44414535666218</v>
      </c>
    </row>
    <row r="325" spans="1:8" ht="12.75" customHeight="1">
      <c r="A325" s="8" t="s">
        <v>378</v>
      </c>
      <c r="B325" s="67"/>
      <c r="C325" s="68"/>
      <c r="D325" s="69"/>
      <c r="E325" s="67"/>
      <c r="F325" s="68">
        <v>2526.18</v>
      </c>
      <c r="G325" s="69">
        <v>2526.18</v>
      </c>
      <c r="H325" s="44" t="s">
        <v>101</v>
      </c>
    </row>
    <row r="326" spans="1:8" ht="12.75" customHeight="1" thickBot="1">
      <c r="A326" s="20" t="s">
        <v>379</v>
      </c>
      <c r="B326" s="73"/>
      <c r="C326" s="74"/>
      <c r="D326" s="75"/>
      <c r="E326" s="73"/>
      <c r="F326" s="74">
        <v>13683.41</v>
      </c>
      <c r="G326" s="75">
        <v>13683.41</v>
      </c>
      <c r="H326" s="48" t="s">
        <v>101</v>
      </c>
    </row>
    <row r="327" spans="1:8" ht="12.75" customHeight="1">
      <c r="A327" s="8" t="s">
        <v>380</v>
      </c>
      <c r="B327" s="67"/>
      <c r="C327" s="68"/>
      <c r="D327" s="69"/>
      <c r="E327" s="67"/>
      <c r="F327" s="68">
        <v>8540.48</v>
      </c>
      <c r="G327" s="69">
        <v>8540.48</v>
      </c>
      <c r="H327" s="44" t="s">
        <v>101</v>
      </c>
    </row>
    <row r="328" spans="1:8" ht="12.75" customHeight="1">
      <c r="A328" s="8" t="s">
        <v>381</v>
      </c>
      <c r="B328" s="67"/>
      <c r="C328" s="68"/>
      <c r="D328" s="69"/>
      <c r="E328" s="67"/>
      <c r="F328" s="68">
        <v>24134.51</v>
      </c>
      <c r="G328" s="69">
        <v>24134.51</v>
      </c>
      <c r="H328" s="44" t="s">
        <v>101</v>
      </c>
    </row>
    <row r="329" spans="1:8" ht="12.75" customHeight="1">
      <c r="A329" s="8" t="s">
        <v>230</v>
      </c>
      <c r="B329" s="67"/>
      <c r="C329" s="68">
        <v>1092.5</v>
      </c>
      <c r="D329" s="69">
        <v>1092.5</v>
      </c>
      <c r="E329" s="67"/>
      <c r="F329" s="68">
        <v>952.82</v>
      </c>
      <c r="G329" s="69">
        <v>952.82</v>
      </c>
      <c r="H329" s="42">
        <f>G329/D329*100</f>
        <v>87.21464530892449</v>
      </c>
    </row>
    <row r="330" spans="1:8" ht="12.75" customHeight="1" hidden="1">
      <c r="A330" s="8" t="s">
        <v>267</v>
      </c>
      <c r="B330" s="67"/>
      <c r="C330" s="68"/>
      <c r="D330" s="69"/>
      <c r="E330" s="67"/>
      <c r="F330" s="68"/>
      <c r="G330" s="69"/>
      <c r="H330" s="44" t="s">
        <v>101</v>
      </c>
    </row>
    <row r="331" spans="1:8" ht="12.75" customHeight="1">
      <c r="A331" s="8" t="s">
        <v>244</v>
      </c>
      <c r="B331" s="67"/>
      <c r="C331" s="68">
        <v>1292</v>
      </c>
      <c r="D331" s="69">
        <v>1292</v>
      </c>
      <c r="E331" s="67"/>
      <c r="F331" s="68">
        <v>770.09</v>
      </c>
      <c r="G331" s="69">
        <v>770.09</v>
      </c>
      <c r="H331" s="42">
        <f>G331/D331*100</f>
        <v>59.604489164086694</v>
      </c>
    </row>
    <row r="332" spans="1:8" ht="12.75" customHeight="1">
      <c r="A332" s="25" t="s">
        <v>268</v>
      </c>
      <c r="B332" s="67"/>
      <c r="C332" s="68">
        <v>144</v>
      </c>
      <c r="D332" s="69">
        <v>144</v>
      </c>
      <c r="E332" s="67"/>
      <c r="F332" s="68">
        <v>74.74</v>
      </c>
      <c r="G332" s="69">
        <v>74.74</v>
      </c>
      <c r="H332" s="42">
        <f>G332/D332*100</f>
        <v>51.90277777777778</v>
      </c>
    </row>
    <row r="333" spans="1:8" ht="12.75" customHeight="1">
      <c r="A333" s="8" t="s">
        <v>303</v>
      </c>
      <c r="B333" s="67"/>
      <c r="C333" s="68">
        <v>100</v>
      </c>
      <c r="D333" s="69">
        <v>100</v>
      </c>
      <c r="E333" s="67"/>
      <c r="F333" s="68"/>
      <c r="G333" s="69"/>
      <c r="H333" s="44" t="s">
        <v>101</v>
      </c>
    </row>
    <row r="334" spans="1:8" ht="12.75" customHeight="1" hidden="1">
      <c r="A334" s="8" t="s">
        <v>253</v>
      </c>
      <c r="B334" s="67"/>
      <c r="C334" s="68"/>
      <c r="D334" s="69"/>
      <c r="E334" s="67"/>
      <c r="F334" s="68"/>
      <c r="G334" s="69"/>
      <c r="H334" s="44" t="s">
        <v>101</v>
      </c>
    </row>
    <row r="335" spans="1:8" ht="12.75" customHeight="1">
      <c r="A335" s="8" t="s">
        <v>304</v>
      </c>
      <c r="B335" s="67"/>
      <c r="C335" s="68">
        <v>940</v>
      </c>
      <c r="D335" s="69">
        <v>940</v>
      </c>
      <c r="E335" s="67"/>
      <c r="F335" s="68"/>
      <c r="G335" s="69"/>
      <c r="H335" s="44" t="s">
        <v>101</v>
      </c>
    </row>
    <row r="336" spans="1:8" ht="12.75" customHeight="1">
      <c r="A336" s="8" t="s">
        <v>305</v>
      </c>
      <c r="B336" s="67"/>
      <c r="C336" s="68">
        <v>80.1</v>
      </c>
      <c r="D336" s="69">
        <v>80.1</v>
      </c>
      <c r="E336" s="67"/>
      <c r="F336" s="68">
        <v>114.83</v>
      </c>
      <c r="G336" s="69">
        <v>114.83</v>
      </c>
      <c r="H336" s="42">
        <f>G336/D336*100</f>
        <v>143.35830212234708</v>
      </c>
    </row>
    <row r="337" spans="1:8" ht="12.75" customHeight="1">
      <c r="A337" s="8" t="s">
        <v>206</v>
      </c>
      <c r="B337" s="67"/>
      <c r="C337" s="68">
        <v>0.2</v>
      </c>
      <c r="D337" s="69">
        <v>0.2</v>
      </c>
      <c r="E337" s="67"/>
      <c r="F337" s="68"/>
      <c r="G337" s="69"/>
      <c r="H337" s="44" t="s">
        <v>101</v>
      </c>
    </row>
    <row r="338" spans="1:8" ht="12.75" customHeight="1" hidden="1">
      <c r="A338" s="8" t="s">
        <v>251</v>
      </c>
      <c r="B338" s="67"/>
      <c r="C338" s="68"/>
      <c r="D338" s="69"/>
      <c r="E338" s="67"/>
      <c r="F338" s="68"/>
      <c r="G338" s="69"/>
      <c r="H338" s="44" t="s">
        <v>101</v>
      </c>
    </row>
    <row r="339" spans="1:8" ht="12.75" customHeight="1">
      <c r="A339" s="8" t="s">
        <v>376</v>
      </c>
      <c r="B339" s="67"/>
      <c r="C339" s="68"/>
      <c r="D339" s="69"/>
      <c r="E339" s="67"/>
      <c r="F339" s="68">
        <v>23472.46</v>
      </c>
      <c r="G339" s="69">
        <v>23472.46</v>
      </c>
      <c r="H339" s="44" t="s">
        <v>101</v>
      </c>
    </row>
    <row r="340" spans="1:8" ht="12.75" customHeight="1">
      <c r="A340" s="8" t="s">
        <v>231</v>
      </c>
      <c r="B340" s="67"/>
      <c r="C340" s="68">
        <v>1439.4</v>
      </c>
      <c r="D340" s="69">
        <v>1439.4</v>
      </c>
      <c r="E340" s="67"/>
      <c r="F340" s="68"/>
      <c r="G340" s="69"/>
      <c r="H340" s="44" t="s">
        <v>101</v>
      </c>
    </row>
    <row r="341" spans="1:8" ht="12.75" customHeight="1">
      <c r="A341" s="8" t="s">
        <v>271</v>
      </c>
      <c r="B341" s="67"/>
      <c r="C341" s="68">
        <v>2260</v>
      </c>
      <c r="D341" s="69">
        <v>2260</v>
      </c>
      <c r="E341" s="67"/>
      <c r="F341" s="68">
        <v>386.84</v>
      </c>
      <c r="G341" s="69">
        <v>386.84</v>
      </c>
      <c r="H341" s="42">
        <f>G341/D341*100</f>
        <v>17.116814159292034</v>
      </c>
    </row>
    <row r="342" spans="1:8" ht="12.75" customHeight="1" hidden="1">
      <c r="A342" s="8" t="s">
        <v>245</v>
      </c>
      <c r="B342" s="67"/>
      <c r="C342" s="68"/>
      <c r="D342" s="69"/>
      <c r="E342" s="67"/>
      <c r="F342" s="68"/>
      <c r="G342" s="69"/>
      <c r="H342" s="44" t="s">
        <v>101</v>
      </c>
    </row>
    <row r="343" spans="1:8" ht="12.75" customHeight="1">
      <c r="A343" s="8" t="s">
        <v>270</v>
      </c>
      <c r="B343" s="67"/>
      <c r="C343" s="68">
        <v>30858.9</v>
      </c>
      <c r="D343" s="69">
        <v>30858.8</v>
      </c>
      <c r="E343" s="67"/>
      <c r="F343" s="68"/>
      <c r="G343" s="69"/>
      <c r="H343" s="44" t="s">
        <v>101</v>
      </c>
    </row>
    <row r="344" spans="1:8" ht="12.75" customHeight="1" hidden="1">
      <c r="A344" s="8" t="s">
        <v>207</v>
      </c>
      <c r="B344" s="67"/>
      <c r="C344" s="68"/>
      <c r="D344" s="69"/>
      <c r="E344" s="67"/>
      <c r="F344" s="68"/>
      <c r="G344" s="69"/>
      <c r="H344" s="44" t="s">
        <v>101</v>
      </c>
    </row>
    <row r="345" spans="1:8" ht="12.75" customHeight="1">
      <c r="A345" s="8" t="s">
        <v>132</v>
      </c>
      <c r="B345" s="67"/>
      <c r="C345" s="68">
        <v>330</v>
      </c>
      <c r="D345" s="69">
        <v>330</v>
      </c>
      <c r="E345" s="67"/>
      <c r="F345" s="68">
        <v>505.5</v>
      </c>
      <c r="G345" s="69">
        <v>505.5</v>
      </c>
      <c r="H345" s="42">
        <f>G345/D345*100</f>
        <v>153.1818181818182</v>
      </c>
    </row>
    <row r="346" spans="1:8" ht="12.75" customHeight="1">
      <c r="A346" s="8" t="s">
        <v>160</v>
      </c>
      <c r="B346" s="67"/>
      <c r="C346" s="68"/>
      <c r="D346" s="69"/>
      <c r="E346" s="67"/>
      <c r="F346" s="68">
        <v>350</v>
      </c>
      <c r="G346" s="69">
        <v>350</v>
      </c>
      <c r="H346" s="44" t="s">
        <v>101</v>
      </c>
    </row>
    <row r="347" spans="1:8" ht="12.75" customHeight="1">
      <c r="A347" s="9" t="s">
        <v>11</v>
      </c>
      <c r="B347" s="67">
        <v>20894</v>
      </c>
      <c r="C347" s="68">
        <v>4049.8</v>
      </c>
      <c r="D347" s="69">
        <v>3995</v>
      </c>
      <c r="E347" s="67">
        <v>22449</v>
      </c>
      <c r="F347" s="68">
        <v>4921.1</v>
      </c>
      <c r="G347" s="69">
        <v>4856.45</v>
      </c>
      <c r="H347" s="42">
        <f>G347/D347*100</f>
        <v>121.56320400500624</v>
      </c>
    </row>
    <row r="348" spans="1:8" ht="12.75" customHeight="1">
      <c r="A348" s="9" t="s">
        <v>183</v>
      </c>
      <c r="B348" s="67"/>
      <c r="C348" s="68">
        <v>677</v>
      </c>
      <c r="D348" s="69">
        <v>437</v>
      </c>
      <c r="E348" s="67"/>
      <c r="F348" s="68">
        <v>2025.35</v>
      </c>
      <c r="G348" s="69">
        <v>1757</v>
      </c>
      <c r="H348" s="42">
        <f>G348/D348*100</f>
        <v>402.05949656750573</v>
      </c>
    </row>
    <row r="349" spans="1:8" ht="15" customHeight="1">
      <c r="A349" s="22" t="s">
        <v>44</v>
      </c>
      <c r="B349" s="94">
        <f aca="true" t="shared" si="50" ref="B349:G349">SUM(B351:B357)</f>
        <v>0</v>
      </c>
      <c r="C349" s="95">
        <f t="shared" si="50"/>
        <v>3348.9</v>
      </c>
      <c r="D349" s="96">
        <f t="shared" si="50"/>
        <v>3348.9</v>
      </c>
      <c r="E349" s="94">
        <f t="shared" si="50"/>
        <v>0</v>
      </c>
      <c r="F349" s="95">
        <f t="shared" si="50"/>
        <v>4111.5</v>
      </c>
      <c r="G349" s="96">
        <f t="shared" si="50"/>
        <v>4111.5</v>
      </c>
      <c r="H349" s="45">
        <f>G349/D349*100</f>
        <v>122.77165636477649</v>
      </c>
    </row>
    <row r="350" spans="1:8" ht="10.5" customHeight="1">
      <c r="A350" s="15" t="s">
        <v>3</v>
      </c>
      <c r="B350" s="67"/>
      <c r="C350" s="71"/>
      <c r="D350" s="72"/>
      <c r="E350" s="67"/>
      <c r="F350" s="71"/>
      <c r="G350" s="72"/>
      <c r="H350" s="42"/>
    </row>
    <row r="351" spans="1:8" ht="12.75" customHeight="1">
      <c r="A351" s="9" t="s">
        <v>188</v>
      </c>
      <c r="B351" s="77"/>
      <c r="C351" s="65">
        <v>3193.9</v>
      </c>
      <c r="D351" s="66">
        <v>3193.9</v>
      </c>
      <c r="E351" s="77"/>
      <c r="F351" s="65">
        <v>4111.5</v>
      </c>
      <c r="G351" s="66">
        <v>4111.5</v>
      </c>
      <c r="H351" s="42">
        <f>G351/D351*100</f>
        <v>128.72976611665987</v>
      </c>
    </row>
    <row r="352" spans="1:8" ht="12.75" customHeight="1" hidden="1">
      <c r="A352" s="9" t="s">
        <v>175</v>
      </c>
      <c r="B352" s="77"/>
      <c r="C352" s="65"/>
      <c r="D352" s="66"/>
      <c r="E352" s="77"/>
      <c r="F352" s="65"/>
      <c r="G352" s="66"/>
      <c r="H352" s="44" t="s">
        <v>101</v>
      </c>
    </row>
    <row r="353" spans="1:8" ht="12.75" customHeight="1" hidden="1">
      <c r="A353" s="9" t="s">
        <v>52</v>
      </c>
      <c r="B353" s="77"/>
      <c r="C353" s="65"/>
      <c r="D353" s="66"/>
      <c r="E353" s="77"/>
      <c r="F353" s="65"/>
      <c r="G353" s="66"/>
      <c r="H353" s="44" t="s">
        <v>101</v>
      </c>
    </row>
    <row r="354" spans="1:8" ht="12.75" customHeight="1" thickBot="1">
      <c r="A354" s="21" t="s">
        <v>208</v>
      </c>
      <c r="B354" s="84"/>
      <c r="C354" s="98">
        <v>155</v>
      </c>
      <c r="D354" s="99">
        <v>155</v>
      </c>
      <c r="E354" s="84"/>
      <c r="F354" s="98"/>
      <c r="G354" s="99"/>
      <c r="H354" s="48" t="s">
        <v>101</v>
      </c>
    </row>
    <row r="355" spans="1:8" ht="12.75" customHeight="1" hidden="1">
      <c r="A355" s="8" t="s">
        <v>251</v>
      </c>
      <c r="B355" s="77"/>
      <c r="C355" s="65"/>
      <c r="D355" s="66"/>
      <c r="E355" s="77"/>
      <c r="F355" s="65"/>
      <c r="G355" s="66"/>
      <c r="H355" s="44" t="s">
        <v>101</v>
      </c>
    </row>
    <row r="356" spans="1:8" ht="12.75" customHeight="1" hidden="1">
      <c r="A356" s="8" t="s">
        <v>271</v>
      </c>
      <c r="B356" s="77"/>
      <c r="C356" s="65"/>
      <c r="D356" s="66"/>
      <c r="E356" s="77"/>
      <c r="F356" s="65"/>
      <c r="G356" s="66"/>
      <c r="H356" s="44" t="s">
        <v>101</v>
      </c>
    </row>
    <row r="357" spans="1:8" ht="12.75" customHeight="1" hidden="1" thickBot="1">
      <c r="A357" s="20" t="s">
        <v>207</v>
      </c>
      <c r="B357" s="73"/>
      <c r="C357" s="74"/>
      <c r="D357" s="75"/>
      <c r="E357" s="73"/>
      <c r="F357" s="74"/>
      <c r="G357" s="75"/>
      <c r="H357" s="46" t="e">
        <f>G357/D357*100</f>
        <v>#DIV/0!</v>
      </c>
    </row>
    <row r="358" spans="1:8" ht="18" customHeight="1">
      <c r="A358" s="13" t="s">
        <v>21</v>
      </c>
      <c r="B358" s="62">
        <f aca="true" t="shared" si="51" ref="B358:G358">B359+B374</f>
        <v>705826</v>
      </c>
      <c r="C358" s="63">
        <f t="shared" si="51"/>
        <v>487641.1</v>
      </c>
      <c r="D358" s="64">
        <f t="shared" si="51"/>
        <v>483602.9</v>
      </c>
      <c r="E358" s="62">
        <f t="shared" si="51"/>
        <v>456945.5</v>
      </c>
      <c r="F358" s="63">
        <f t="shared" si="51"/>
        <v>446350.4900000001</v>
      </c>
      <c r="G358" s="64">
        <f t="shared" si="51"/>
        <v>424810.78</v>
      </c>
      <c r="H358" s="43">
        <f>G358/D358*100</f>
        <v>87.842893415238</v>
      </c>
    </row>
    <row r="359" spans="1:8" ht="15" customHeight="1">
      <c r="A359" s="18" t="s">
        <v>43</v>
      </c>
      <c r="B359" s="91">
        <f aca="true" t="shared" si="52" ref="B359:G359">SUM(B361:B373)</f>
        <v>405826</v>
      </c>
      <c r="C359" s="92">
        <f t="shared" si="52"/>
        <v>486666.3</v>
      </c>
      <c r="D359" s="93">
        <f t="shared" si="52"/>
        <v>482870.10000000003</v>
      </c>
      <c r="E359" s="91">
        <f t="shared" si="52"/>
        <v>456945.5</v>
      </c>
      <c r="F359" s="92">
        <f t="shared" si="52"/>
        <v>445621.8500000001</v>
      </c>
      <c r="G359" s="93">
        <f t="shared" si="52"/>
        <v>424197.92000000004</v>
      </c>
      <c r="H359" s="45">
        <f>G359/D359*100</f>
        <v>87.84928286095992</v>
      </c>
    </row>
    <row r="360" spans="1:8" ht="10.5" customHeight="1">
      <c r="A360" s="15" t="s">
        <v>3</v>
      </c>
      <c r="B360" s="62"/>
      <c r="C360" s="68"/>
      <c r="D360" s="64"/>
      <c r="E360" s="62"/>
      <c r="F360" s="68"/>
      <c r="G360" s="64"/>
      <c r="H360" s="42"/>
    </row>
    <row r="361" spans="1:8" ht="12.75" customHeight="1">
      <c r="A361" s="8" t="s">
        <v>20</v>
      </c>
      <c r="B361" s="78">
        <v>218826</v>
      </c>
      <c r="C361" s="68">
        <v>215294</v>
      </c>
      <c r="D361" s="69">
        <v>215294</v>
      </c>
      <c r="E361" s="78">
        <v>217926</v>
      </c>
      <c r="F361" s="68">
        <v>199791</v>
      </c>
      <c r="G361" s="69">
        <v>199791</v>
      </c>
      <c r="H361" s="42">
        <f>G361/D361*100</f>
        <v>92.79914907057326</v>
      </c>
    </row>
    <row r="362" spans="1:8" ht="12.75" customHeight="1">
      <c r="A362" s="8" t="s">
        <v>209</v>
      </c>
      <c r="B362" s="78">
        <v>176000</v>
      </c>
      <c r="C362" s="68">
        <v>251000</v>
      </c>
      <c r="D362" s="69">
        <v>251000</v>
      </c>
      <c r="E362" s="78">
        <v>176000</v>
      </c>
      <c r="F362" s="68">
        <v>209236.6</v>
      </c>
      <c r="G362" s="69">
        <v>209236.6</v>
      </c>
      <c r="H362" s="42">
        <f>G362/D362*100</f>
        <v>83.3611952191235</v>
      </c>
    </row>
    <row r="363" spans="1:8" ht="12.75" customHeight="1">
      <c r="A363" s="8" t="s">
        <v>383</v>
      </c>
      <c r="B363" s="78"/>
      <c r="C363" s="68"/>
      <c r="D363" s="69"/>
      <c r="E363" s="78">
        <v>50000</v>
      </c>
      <c r="F363" s="68">
        <v>16763.4</v>
      </c>
      <c r="G363" s="69"/>
      <c r="H363" s="44" t="s">
        <v>101</v>
      </c>
    </row>
    <row r="364" spans="1:8" ht="12.75" customHeight="1">
      <c r="A364" s="8" t="s">
        <v>49</v>
      </c>
      <c r="B364" s="78"/>
      <c r="C364" s="68">
        <v>443.9</v>
      </c>
      <c r="D364" s="69">
        <v>443.9</v>
      </c>
      <c r="E364" s="78"/>
      <c r="F364" s="68">
        <v>455.84</v>
      </c>
      <c r="G364" s="69">
        <v>455.84</v>
      </c>
      <c r="H364" s="42">
        <f>G364/D364*100</f>
        <v>102.68979499887362</v>
      </c>
    </row>
    <row r="365" spans="1:8" ht="12.75" customHeight="1">
      <c r="A365" s="8" t="s">
        <v>51</v>
      </c>
      <c r="B365" s="78"/>
      <c r="C365" s="68">
        <v>673.8</v>
      </c>
      <c r="D365" s="69">
        <v>673.8</v>
      </c>
      <c r="E365" s="78"/>
      <c r="F365" s="68">
        <v>664.93</v>
      </c>
      <c r="G365" s="69">
        <v>664.93</v>
      </c>
      <c r="H365" s="42">
        <f>G365/D365*100</f>
        <v>98.6835856337192</v>
      </c>
    </row>
    <row r="366" spans="1:8" ht="12.75" customHeight="1">
      <c r="A366" s="8" t="s">
        <v>306</v>
      </c>
      <c r="B366" s="78"/>
      <c r="C366" s="68">
        <v>5529.5</v>
      </c>
      <c r="D366" s="69">
        <v>5529.5</v>
      </c>
      <c r="E366" s="78"/>
      <c r="F366" s="68">
        <v>1679.09</v>
      </c>
      <c r="G366" s="69">
        <v>1679.09</v>
      </c>
      <c r="H366" s="42">
        <f>G366/D366*100</f>
        <v>30.366036712180122</v>
      </c>
    </row>
    <row r="367" spans="1:8" ht="12.75" customHeight="1">
      <c r="A367" s="8" t="s">
        <v>307</v>
      </c>
      <c r="B367" s="78"/>
      <c r="C367" s="68">
        <v>100</v>
      </c>
      <c r="D367" s="69">
        <v>100</v>
      </c>
      <c r="E367" s="78"/>
      <c r="F367" s="68"/>
      <c r="G367" s="69"/>
      <c r="H367" s="44" t="s">
        <v>101</v>
      </c>
    </row>
    <row r="368" spans="1:8" ht="12.75" customHeight="1">
      <c r="A368" s="8" t="s">
        <v>384</v>
      </c>
      <c r="B368" s="78"/>
      <c r="C368" s="68"/>
      <c r="D368" s="69"/>
      <c r="E368" s="78"/>
      <c r="F368" s="68">
        <v>123.32</v>
      </c>
      <c r="G368" s="69">
        <v>123.32</v>
      </c>
      <c r="H368" s="44" t="s">
        <v>101</v>
      </c>
    </row>
    <row r="369" spans="1:8" ht="12.75" customHeight="1">
      <c r="A369" s="8" t="s">
        <v>272</v>
      </c>
      <c r="B369" s="78"/>
      <c r="C369" s="68">
        <v>30</v>
      </c>
      <c r="D369" s="69">
        <v>30</v>
      </c>
      <c r="E369" s="78"/>
      <c r="F369" s="68"/>
      <c r="G369" s="69"/>
      <c r="H369" s="44" t="s">
        <v>101</v>
      </c>
    </row>
    <row r="370" spans="1:8" ht="12.75" customHeight="1" hidden="1">
      <c r="A370" s="8" t="s">
        <v>273</v>
      </c>
      <c r="B370" s="78"/>
      <c r="C370" s="68"/>
      <c r="D370" s="69"/>
      <c r="E370" s="78"/>
      <c r="F370" s="68"/>
      <c r="G370" s="69"/>
      <c r="H370" s="44" t="s">
        <v>101</v>
      </c>
    </row>
    <row r="371" spans="1:8" ht="12.75" customHeight="1">
      <c r="A371" s="8" t="s">
        <v>385</v>
      </c>
      <c r="B371" s="78"/>
      <c r="C371" s="68"/>
      <c r="D371" s="69"/>
      <c r="E371" s="78"/>
      <c r="F371" s="68">
        <v>2146.4</v>
      </c>
      <c r="G371" s="69">
        <v>2146.4</v>
      </c>
      <c r="H371" s="44" t="s">
        <v>101</v>
      </c>
    </row>
    <row r="372" spans="1:8" ht="12.75" customHeight="1">
      <c r="A372" s="9" t="s">
        <v>11</v>
      </c>
      <c r="B372" s="67">
        <v>11000</v>
      </c>
      <c r="C372" s="68">
        <v>13595.1</v>
      </c>
      <c r="D372" s="69">
        <v>9798.9</v>
      </c>
      <c r="E372" s="67">
        <v>13019.5</v>
      </c>
      <c r="F372" s="68">
        <v>14739.5</v>
      </c>
      <c r="G372" s="69">
        <v>10078.97</v>
      </c>
      <c r="H372" s="42">
        <f>G372/D372*100</f>
        <v>102.85817795875047</v>
      </c>
    </row>
    <row r="373" spans="1:8" ht="12.75" customHeight="1">
      <c r="A373" s="9" t="s">
        <v>183</v>
      </c>
      <c r="B373" s="67"/>
      <c r="C373" s="68"/>
      <c r="D373" s="69"/>
      <c r="E373" s="67"/>
      <c r="F373" s="68">
        <v>21.77</v>
      </c>
      <c r="G373" s="69">
        <v>21.77</v>
      </c>
      <c r="H373" s="44" t="s">
        <v>101</v>
      </c>
    </row>
    <row r="374" spans="1:8" ht="15" customHeight="1">
      <c r="A374" s="18" t="s">
        <v>44</v>
      </c>
      <c r="B374" s="91">
        <f aca="true" t="shared" si="53" ref="B374:G374">SUM(B376:B384)</f>
        <v>300000</v>
      </c>
      <c r="C374" s="92">
        <f t="shared" si="53"/>
        <v>974.8</v>
      </c>
      <c r="D374" s="93">
        <f t="shared" si="53"/>
        <v>732.8</v>
      </c>
      <c r="E374" s="91">
        <f t="shared" si="53"/>
        <v>0</v>
      </c>
      <c r="F374" s="92">
        <f t="shared" si="53"/>
        <v>728.64</v>
      </c>
      <c r="G374" s="93">
        <f t="shared" si="53"/>
        <v>612.86</v>
      </c>
      <c r="H374" s="45">
        <f>G374/D374*100</f>
        <v>83.6326419213974</v>
      </c>
    </row>
    <row r="375" spans="1:8" ht="10.5" customHeight="1">
      <c r="A375" s="15" t="s">
        <v>3</v>
      </c>
      <c r="B375" s="67"/>
      <c r="C375" s="68"/>
      <c r="D375" s="69"/>
      <c r="E375" s="67"/>
      <c r="F375" s="68"/>
      <c r="G375" s="69"/>
      <c r="H375" s="42"/>
    </row>
    <row r="376" spans="1:8" ht="12.75" customHeight="1" hidden="1">
      <c r="A376" s="8" t="s">
        <v>211</v>
      </c>
      <c r="B376" s="78"/>
      <c r="C376" s="68"/>
      <c r="D376" s="80"/>
      <c r="E376" s="78"/>
      <c r="F376" s="68"/>
      <c r="G376" s="80"/>
      <c r="H376" s="44" t="s">
        <v>101</v>
      </c>
    </row>
    <row r="377" spans="1:8" ht="12.75" customHeight="1" hidden="1">
      <c r="A377" s="8" t="s">
        <v>274</v>
      </c>
      <c r="B377" s="78"/>
      <c r="C377" s="68"/>
      <c r="D377" s="80"/>
      <c r="E377" s="78"/>
      <c r="F377" s="68"/>
      <c r="G377" s="80"/>
      <c r="H377" s="44" t="s">
        <v>101</v>
      </c>
    </row>
    <row r="378" spans="1:8" ht="12.75" customHeight="1">
      <c r="A378" s="25" t="s">
        <v>175</v>
      </c>
      <c r="B378" s="78"/>
      <c r="C378" s="68">
        <v>300</v>
      </c>
      <c r="D378" s="80">
        <v>300</v>
      </c>
      <c r="E378" s="78"/>
      <c r="F378" s="68">
        <v>94</v>
      </c>
      <c r="G378" s="80">
        <v>93.82</v>
      </c>
      <c r="H378" s="42">
        <f>G378/D378*100</f>
        <v>31.27333333333333</v>
      </c>
    </row>
    <row r="379" spans="1:8" ht="12.75" customHeight="1" hidden="1">
      <c r="A379" s="8" t="s">
        <v>188</v>
      </c>
      <c r="B379" s="78"/>
      <c r="C379" s="68"/>
      <c r="D379" s="80"/>
      <c r="E379" s="78"/>
      <c r="F379" s="68"/>
      <c r="G379" s="80"/>
      <c r="H379" s="44" t="s">
        <v>101</v>
      </c>
    </row>
    <row r="380" spans="1:8" ht="12.75" customHeight="1" thickBot="1">
      <c r="A380" s="20" t="s">
        <v>287</v>
      </c>
      <c r="B380" s="97">
        <v>300000</v>
      </c>
      <c r="C380" s="74"/>
      <c r="D380" s="86"/>
      <c r="E380" s="97"/>
      <c r="F380" s="74"/>
      <c r="G380" s="86"/>
      <c r="H380" s="48" t="s">
        <v>101</v>
      </c>
    </row>
    <row r="381" spans="1:8" ht="12.75" customHeight="1">
      <c r="A381" s="8" t="s">
        <v>52</v>
      </c>
      <c r="B381" s="78"/>
      <c r="C381" s="68">
        <v>674.8</v>
      </c>
      <c r="D381" s="80">
        <v>432.8</v>
      </c>
      <c r="E381" s="78"/>
      <c r="F381" s="68">
        <v>242</v>
      </c>
      <c r="G381" s="80">
        <v>126.4</v>
      </c>
      <c r="H381" s="42">
        <f>G381/D381*100</f>
        <v>29.205175600739373</v>
      </c>
    </row>
    <row r="382" spans="1:8" ht="12.75" customHeight="1">
      <c r="A382" s="8" t="s">
        <v>384</v>
      </c>
      <c r="B382" s="78"/>
      <c r="C382" s="68"/>
      <c r="D382" s="80"/>
      <c r="E382" s="78"/>
      <c r="F382" s="68">
        <v>333.75</v>
      </c>
      <c r="G382" s="80">
        <v>333.75</v>
      </c>
      <c r="H382" s="44" t="s">
        <v>101</v>
      </c>
    </row>
    <row r="383" spans="1:8" ht="12.75" customHeight="1" hidden="1">
      <c r="A383" s="8" t="s">
        <v>246</v>
      </c>
      <c r="B383" s="78"/>
      <c r="C383" s="68"/>
      <c r="D383" s="80"/>
      <c r="E383" s="78"/>
      <c r="F383" s="68"/>
      <c r="G383" s="80"/>
      <c r="H383" s="44" t="s">
        <v>101</v>
      </c>
    </row>
    <row r="384" spans="1:8" ht="12.75" customHeight="1" thickBot="1">
      <c r="A384" s="21" t="s">
        <v>208</v>
      </c>
      <c r="B384" s="73"/>
      <c r="C384" s="74"/>
      <c r="D384" s="75"/>
      <c r="E384" s="73"/>
      <c r="F384" s="74">
        <v>58.89</v>
      </c>
      <c r="G384" s="75">
        <v>58.89</v>
      </c>
      <c r="H384" s="48" t="s">
        <v>101</v>
      </c>
    </row>
    <row r="385" spans="1:8" ht="18" customHeight="1">
      <c r="A385" s="13" t="s">
        <v>22</v>
      </c>
      <c r="B385" s="101">
        <f aca="true" t="shared" si="54" ref="B385:G385">B386+B400</f>
        <v>142965</v>
      </c>
      <c r="C385" s="63">
        <f t="shared" si="54"/>
        <v>144835.4</v>
      </c>
      <c r="D385" s="64">
        <f t="shared" si="54"/>
        <v>144835.3</v>
      </c>
      <c r="E385" s="101">
        <f t="shared" si="54"/>
        <v>140239.6</v>
      </c>
      <c r="F385" s="63">
        <f t="shared" si="54"/>
        <v>147405.5</v>
      </c>
      <c r="G385" s="64">
        <f t="shared" si="54"/>
        <v>147354.88</v>
      </c>
      <c r="H385" s="43">
        <f>G385/D385*100</f>
        <v>101.73961734466668</v>
      </c>
    </row>
    <row r="386" spans="1:8" ht="15" customHeight="1">
      <c r="A386" s="18" t="s">
        <v>43</v>
      </c>
      <c r="B386" s="91">
        <f aca="true" t="shared" si="55" ref="B386:G386">SUM(B388:B399)</f>
        <v>142965</v>
      </c>
      <c r="C386" s="92">
        <f t="shared" si="55"/>
        <v>144660.4</v>
      </c>
      <c r="D386" s="93">
        <f t="shared" si="55"/>
        <v>144660.3</v>
      </c>
      <c r="E386" s="91">
        <f t="shared" si="55"/>
        <v>140239.6</v>
      </c>
      <c r="F386" s="92">
        <f t="shared" si="55"/>
        <v>146862.5</v>
      </c>
      <c r="G386" s="93">
        <f t="shared" si="55"/>
        <v>146811.88</v>
      </c>
      <c r="H386" s="45">
        <f>G386/D386*100</f>
        <v>101.48733273745458</v>
      </c>
    </row>
    <row r="387" spans="1:8" ht="10.5" customHeight="1">
      <c r="A387" s="15" t="s">
        <v>3</v>
      </c>
      <c r="B387" s="67"/>
      <c r="C387" s="68"/>
      <c r="D387" s="69"/>
      <c r="E387" s="67"/>
      <c r="F387" s="68"/>
      <c r="G387" s="69"/>
      <c r="H387" s="42"/>
    </row>
    <row r="388" spans="1:8" ht="12.75" customHeight="1">
      <c r="A388" s="8" t="s">
        <v>20</v>
      </c>
      <c r="B388" s="67">
        <v>123300</v>
      </c>
      <c r="C388" s="68">
        <v>124507</v>
      </c>
      <c r="D388" s="69">
        <v>124507</v>
      </c>
      <c r="E388" s="67">
        <v>120771.1</v>
      </c>
      <c r="F388" s="68">
        <v>126100.5</v>
      </c>
      <c r="G388" s="69">
        <v>126100.5</v>
      </c>
      <c r="H388" s="42">
        <f>G388/D388*100</f>
        <v>101.27984771940532</v>
      </c>
    </row>
    <row r="389" spans="1:8" ht="12.75" customHeight="1">
      <c r="A389" s="8" t="s">
        <v>133</v>
      </c>
      <c r="B389" s="67"/>
      <c r="C389" s="68">
        <v>399</v>
      </c>
      <c r="D389" s="69">
        <v>399</v>
      </c>
      <c r="E389" s="67"/>
      <c r="F389" s="68">
        <v>405</v>
      </c>
      <c r="G389" s="69">
        <v>405</v>
      </c>
      <c r="H389" s="42">
        <f aca="true" t="shared" si="56" ref="H389:H396">G389/D389*100</f>
        <v>101.50375939849626</v>
      </c>
    </row>
    <row r="390" spans="1:8" ht="12.75" customHeight="1">
      <c r="A390" s="8" t="s">
        <v>134</v>
      </c>
      <c r="B390" s="67"/>
      <c r="C390" s="68">
        <v>427</v>
      </c>
      <c r="D390" s="69">
        <v>427</v>
      </c>
      <c r="E390" s="67"/>
      <c r="F390" s="68">
        <v>635</v>
      </c>
      <c r="G390" s="69">
        <v>635</v>
      </c>
      <c r="H390" s="42">
        <f t="shared" si="56"/>
        <v>148.71194379391102</v>
      </c>
    </row>
    <row r="391" spans="1:8" ht="12.75" customHeight="1" hidden="1">
      <c r="A391" s="8" t="s">
        <v>275</v>
      </c>
      <c r="B391" s="67"/>
      <c r="C391" s="68"/>
      <c r="D391" s="69"/>
      <c r="E391" s="67"/>
      <c r="F391" s="68"/>
      <c r="G391" s="69"/>
      <c r="H391" s="44" t="s">
        <v>101</v>
      </c>
    </row>
    <row r="392" spans="1:8" ht="12.75" customHeight="1">
      <c r="A392" s="8" t="s">
        <v>386</v>
      </c>
      <c r="B392" s="67"/>
      <c r="C392" s="68"/>
      <c r="D392" s="69"/>
      <c r="E392" s="67"/>
      <c r="F392" s="68">
        <v>95</v>
      </c>
      <c r="G392" s="69">
        <v>95</v>
      </c>
      <c r="H392" s="44" t="s">
        <v>101</v>
      </c>
    </row>
    <row r="393" spans="1:8" ht="12.75" customHeight="1">
      <c r="A393" s="8" t="s">
        <v>212</v>
      </c>
      <c r="B393" s="78">
        <v>3115</v>
      </c>
      <c r="C393" s="79">
        <v>3152</v>
      </c>
      <c r="D393" s="80">
        <v>3152</v>
      </c>
      <c r="E393" s="78">
        <v>3246</v>
      </c>
      <c r="F393" s="79">
        <v>3246</v>
      </c>
      <c r="G393" s="80">
        <v>3196</v>
      </c>
      <c r="H393" s="42">
        <f t="shared" si="56"/>
        <v>101.3959390862944</v>
      </c>
    </row>
    <row r="394" spans="1:8" ht="12.75" customHeight="1">
      <c r="A394" s="8" t="s">
        <v>160</v>
      </c>
      <c r="B394" s="67"/>
      <c r="C394" s="68">
        <v>4838</v>
      </c>
      <c r="D394" s="69">
        <v>4838</v>
      </c>
      <c r="E394" s="67"/>
      <c r="F394" s="68">
        <v>4528</v>
      </c>
      <c r="G394" s="69">
        <v>4528</v>
      </c>
      <c r="H394" s="42">
        <f t="shared" si="56"/>
        <v>93.59239355105416</v>
      </c>
    </row>
    <row r="395" spans="1:8" ht="12.75" customHeight="1" hidden="1">
      <c r="A395" s="8" t="s">
        <v>232</v>
      </c>
      <c r="B395" s="67"/>
      <c r="C395" s="68"/>
      <c r="D395" s="69"/>
      <c r="E395" s="67"/>
      <c r="F395" s="68"/>
      <c r="G395" s="69"/>
      <c r="H395" s="44" t="s">
        <v>101</v>
      </c>
    </row>
    <row r="396" spans="1:8" ht="12.75" customHeight="1">
      <c r="A396" s="8" t="s">
        <v>11</v>
      </c>
      <c r="B396" s="67">
        <v>16550</v>
      </c>
      <c r="C396" s="68">
        <v>11337.4</v>
      </c>
      <c r="D396" s="69">
        <v>11337.3</v>
      </c>
      <c r="E396" s="67">
        <v>16222.5</v>
      </c>
      <c r="F396" s="68">
        <v>11853</v>
      </c>
      <c r="G396" s="69">
        <v>11852.38</v>
      </c>
      <c r="H396" s="42">
        <f t="shared" si="56"/>
        <v>104.54323339772256</v>
      </c>
    </row>
    <row r="397" spans="1:8" ht="12.75" customHeight="1" hidden="1">
      <c r="A397" s="25" t="s">
        <v>207</v>
      </c>
      <c r="B397" s="67"/>
      <c r="C397" s="68"/>
      <c r="D397" s="69"/>
      <c r="E397" s="67"/>
      <c r="F397" s="68"/>
      <c r="G397" s="69"/>
      <c r="H397" s="44" t="s">
        <v>101</v>
      </c>
    </row>
    <row r="398" spans="1:8" ht="12.75" customHeight="1" hidden="1">
      <c r="A398" s="25" t="s">
        <v>276</v>
      </c>
      <c r="B398" s="67"/>
      <c r="C398" s="68"/>
      <c r="D398" s="69"/>
      <c r="E398" s="67"/>
      <c r="F398" s="68"/>
      <c r="G398" s="69"/>
      <c r="H398" s="44" t="s">
        <v>101</v>
      </c>
    </row>
    <row r="399" spans="1:8" ht="12.75" customHeight="1" hidden="1">
      <c r="A399" s="25" t="s">
        <v>183</v>
      </c>
      <c r="B399" s="67"/>
      <c r="C399" s="68"/>
      <c r="D399" s="69"/>
      <c r="E399" s="67"/>
      <c r="F399" s="68"/>
      <c r="G399" s="69"/>
      <c r="H399" s="44" t="s">
        <v>101</v>
      </c>
    </row>
    <row r="400" spans="1:8" ht="15" customHeight="1">
      <c r="A400" s="18" t="s">
        <v>44</v>
      </c>
      <c r="B400" s="91">
        <f aca="true" t="shared" si="57" ref="B400:G400">SUM(B402:B408)</f>
        <v>0</v>
      </c>
      <c r="C400" s="92">
        <f t="shared" si="57"/>
        <v>175</v>
      </c>
      <c r="D400" s="93">
        <f t="shared" si="57"/>
        <v>175</v>
      </c>
      <c r="E400" s="91">
        <f t="shared" si="57"/>
        <v>0</v>
      </c>
      <c r="F400" s="92">
        <f t="shared" si="57"/>
        <v>543</v>
      </c>
      <c r="G400" s="93">
        <f t="shared" si="57"/>
        <v>543</v>
      </c>
      <c r="H400" s="45">
        <f>G400/D400*100</f>
        <v>310.2857142857143</v>
      </c>
    </row>
    <row r="401" spans="1:8" ht="10.5" customHeight="1">
      <c r="A401" s="15" t="s">
        <v>3</v>
      </c>
      <c r="B401" s="67"/>
      <c r="C401" s="68"/>
      <c r="D401" s="69"/>
      <c r="E401" s="67"/>
      <c r="F401" s="68"/>
      <c r="G401" s="69"/>
      <c r="H401" s="42"/>
    </row>
    <row r="402" spans="1:8" ht="12.75" customHeight="1" hidden="1">
      <c r="A402" s="8" t="s">
        <v>188</v>
      </c>
      <c r="B402" s="78"/>
      <c r="C402" s="79"/>
      <c r="D402" s="80"/>
      <c r="E402" s="78"/>
      <c r="F402" s="79"/>
      <c r="G402" s="80"/>
      <c r="H402" s="44" t="s">
        <v>101</v>
      </c>
    </row>
    <row r="403" spans="1:8" ht="12.75" customHeight="1" hidden="1">
      <c r="A403" s="8" t="s">
        <v>175</v>
      </c>
      <c r="B403" s="78"/>
      <c r="C403" s="79"/>
      <c r="D403" s="80"/>
      <c r="E403" s="78"/>
      <c r="F403" s="79"/>
      <c r="G403" s="80"/>
      <c r="H403" s="44" t="s">
        <v>101</v>
      </c>
    </row>
    <row r="404" spans="1:8" ht="12.75" customHeight="1">
      <c r="A404" s="8" t="s">
        <v>133</v>
      </c>
      <c r="B404" s="78"/>
      <c r="C404" s="79">
        <v>175</v>
      </c>
      <c r="D404" s="80">
        <v>175</v>
      </c>
      <c r="E404" s="78"/>
      <c r="F404" s="79">
        <v>43</v>
      </c>
      <c r="G404" s="80">
        <v>43</v>
      </c>
      <c r="H404" s="42">
        <f>G404/D404*100</f>
        <v>24.571428571428573</v>
      </c>
    </row>
    <row r="405" spans="1:8" ht="12.75" customHeight="1" hidden="1">
      <c r="A405" s="25" t="s">
        <v>276</v>
      </c>
      <c r="B405" s="78"/>
      <c r="C405" s="79"/>
      <c r="D405" s="80"/>
      <c r="E405" s="78"/>
      <c r="F405" s="79"/>
      <c r="G405" s="80"/>
      <c r="H405" s="44" t="s">
        <v>101</v>
      </c>
    </row>
    <row r="406" spans="1:8" ht="12.75" customHeight="1" hidden="1">
      <c r="A406" s="8" t="s">
        <v>208</v>
      </c>
      <c r="B406" s="78"/>
      <c r="C406" s="79"/>
      <c r="D406" s="80"/>
      <c r="E406" s="78"/>
      <c r="F406" s="79"/>
      <c r="G406" s="80"/>
      <c r="H406" s="44" t="s">
        <v>101</v>
      </c>
    </row>
    <row r="407" spans="1:8" ht="12.75" customHeight="1" hidden="1">
      <c r="A407" s="25" t="s">
        <v>207</v>
      </c>
      <c r="B407" s="78"/>
      <c r="C407" s="79"/>
      <c r="D407" s="80"/>
      <c r="E407" s="78"/>
      <c r="F407" s="79"/>
      <c r="G407" s="80"/>
      <c r="H407" s="44" t="s">
        <v>101</v>
      </c>
    </row>
    <row r="408" spans="1:8" ht="12.75" customHeight="1" thickBot="1">
      <c r="A408" s="21" t="s">
        <v>52</v>
      </c>
      <c r="B408" s="73"/>
      <c r="C408" s="74"/>
      <c r="D408" s="75"/>
      <c r="E408" s="73"/>
      <c r="F408" s="74">
        <v>500</v>
      </c>
      <c r="G408" s="75">
        <v>500</v>
      </c>
      <c r="H408" s="48" t="s">
        <v>101</v>
      </c>
    </row>
    <row r="409" spans="1:8" ht="12.75" customHeight="1">
      <c r="A409" s="61" t="s">
        <v>308</v>
      </c>
      <c r="B409" s="62">
        <f aca="true" t="shared" si="58" ref="B409:G409">B410+B439</f>
        <v>149420.3</v>
      </c>
      <c r="C409" s="63">
        <f t="shared" si="58"/>
        <v>1145778.8000000003</v>
      </c>
      <c r="D409" s="64">
        <f t="shared" si="58"/>
        <v>512409.1000000001</v>
      </c>
      <c r="E409" s="62">
        <f t="shared" si="58"/>
        <v>267594.8</v>
      </c>
      <c r="F409" s="63">
        <f t="shared" si="58"/>
        <v>1332623.72</v>
      </c>
      <c r="G409" s="64">
        <f t="shared" si="58"/>
        <v>795552.61</v>
      </c>
      <c r="H409" s="43">
        <f>G409/D409*100</f>
        <v>155.25731490717084</v>
      </c>
    </row>
    <row r="410" spans="1:8" ht="12.75" customHeight="1">
      <c r="A410" s="18" t="s">
        <v>43</v>
      </c>
      <c r="B410" s="91">
        <f aca="true" t="shared" si="59" ref="B410:G410">SUM(B412:B430)</f>
        <v>32100</v>
      </c>
      <c r="C410" s="92">
        <f t="shared" si="59"/>
        <v>63407.59999999999</v>
      </c>
      <c r="D410" s="93">
        <f t="shared" si="59"/>
        <v>44321.40000000001</v>
      </c>
      <c r="E410" s="91">
        <f t="shared" si="59"/>
        <v>43625.5</v>
      </c>
      <c r="F410" s="92">
        <f t="shared" si="59"/>
        <v>116160.84</v>
      </c>
      <c r="G410" s="93">
        <f t="shared" si="59"/>
        <v>90228.16</v>
      </c>
      <c r="H410" s="142">
        <f>G410/D410*100</f>
        <v>203.57696282157147</v>
      </c>
    </row>
    <row r="411" spans="1:8" ht="11.25" customHeight="1">
      <c r="A411" s="15" t="s">
        <v>3</v>
      </c>
      <c r="B411" s="91"/>
      <c r="C411" s="92"/>
      <c r="D411" s="102"/>
      <c r="E411" s="91"/>
      <c r="F411" s="92"/>
      <c r="G411" s="102"/>
      <c r="H411" s="44"/>
    </row>
    <row r="412" spans="1:8" ht="12.75" customHeight="1">
      <c r="A412" s="8" t="s">
        <v>11</v>
      </c>
      <c r="B412" s="81"/>
      <c r="C412" s="82">
        <v>3858.4</v>
      </c>
      <c r="D412" s="102">
        <v>2771.8</v>
      </c>
      <c r="E412" s="81">
        <v>582</v>
      </c>
      <c r="F412" s="82">
        <v>1845.12</v>
      </c>
      <c r="G412" s="102">
        <v>82.98</v>
      </c>
      <c r="H412" s="42">
        <f>G412/D412*100</f>
        <v>2.993722490800202</v>
      </c>
    </row>
    <row r="413" spans="1:8" ht="12.75" customHeight="1">
      <c r="A413" s="8" t="s">
        <v>387</v>
      </c>
      <c r="B413" s="81"/>
      <c r="C413" s="82"/>
      <c r="D413" s="102"/>
      <c r="E413" s="81">
        <v>1300</v>
      </c>
      <c r="F413" s="82">
        <v>3969.5</v>
      </c>
      <c r="G413" s="102">
        <v>1594.3</v>
      </c>
      <c r="H413" s="44" t="s">
        <v>101</v>
      </c>
    </row>
    <row r="414" spans="1:8" ht="12.75" customHeight="1">
      <c r="A414" s="8" t="s">
        <v>388</v>
      </c>
      <c r="B414" s="81"/>
      <c r="C414" s="82"/>
      <c r="D414" s="102"/>
      <c r="E414" s="81">
        <v>3861.2</v>
      </c>
      <c r="F414" s="82">
        <v>4998.22</v>
      </c>
      <c r="G414" s="102">
        <v>3880.03</v>
      </c>
      <c r="H414" s="44" t="s">
        <v>101</v>
      </c>
    </row>
    <row r="415" spans="1:8" ht="12.75" customHeight="1">
      <c r="A415" s="8" t="s">
        <v>309</v>
      </c>
      <c r="B415" s="81"/>
      <c r="C415" s="82">
        <v>3500</v>
      </c>
      <c r="D415" s="102">
        <v>3500</v>
      </c>
      <c r="E415" s="81"/>
      <c r="F415" s="82"/>
      <c r="G415" s="102"/>
      <c r="H415" s="44" t="s">
        <v>101</v>
      </c>
    </row>
    <row r="416" spans="1:8" ht="12.75" customHeight="1">
      <c r="A416" s="8" t="s">
        <v>310</v>
      </c>
      <c r="B416" s="81"/>
      <c r="C416" s="82">
        <v>1067</v>
      </c>
      <c r="D416" s="102">
        <v>850</v>
      </c>
      <c r="E416" s="81">
        <v>850</v>
      </c>
      <c r="F416" s="82">
        <v>850</v>
      </c>
      <c r="G416" s="102">
        <v>850</v>
      </c>
      <c r="H416" s="42">
        <f>G416/D416*100</f>
        <v>100</v>
      </c>
    </row>
    <row r="417" spans="1:8" ht="12.75" customHeight="1">
      <c r="A417" s="9" t="s">
        <v>389</v>
      </c>
      <c r="B417" s="81"/>
      <c r="C417" s="82">
        <v>5523</v>
      </c>
      <c r="D417" s="102">
        <v>5523</v>
      </c>
      <c r="E417" s="81">
        <v>5357.3</v>
      </c>
      <c r="F417" s="82">
        <v>6057.3</v>
      </c>
      <c r="G417" s="102">
        <v>6057.3</v>
      </c>
      <c r="H417" s="42">
        <f>G417/D417*100</f>
        <v>109.67409016838674</v>
      </c>
    </row>
    <row r="418" spans="1:8" ht="12.75" customHeight="1">
      <c r="A418" s="8" t="s">
        <v>311</v>
      </c>
      <c r="B418" s="81"/>
      <c r="C418" s="82">
        <v>4439.1</v>
      </c>
      <c r="D418" s="102">
        <v>4439.1</v>
      </c>
      <c r="E418" s="81">
        <v>3500</v>
      </c>
      <c r="F418" s="82">
        <v>3500</v>
      </c>
      <c r="G418" s="102">
        <v>3500</v>
      </c>
      <c r="H418" s="42">
        <f>G418/D418*100</f>
        <v>78.84481088508932</v>
      </c>
    </row>
    <row r="419" spans="1:8" ht="12.75" customHeight="1">
      <c r="A419" s="8" t="s">
        <v>312</v>
      </c>
      <c r="B419" s="81"/>
      <c r="C419" s="82">
        <v>2000</v>
      </c>
      <c r="D419" s="102">
        <v>2000</v>
      </c>
      <c r="E419" s="81"/>
      <c r="F419" s="82"/>
      <c r="G419" s="102"/>
      <c r="H419" s="44" t="s">
        <v>101</v>
      </c>
    </row>
    <row r="420" spans="1:8" ht="12.75" customHeight="1">
      <c r="A420" s="8" t="s">
        <v>314</v>
      </c>
      <c r="B420" s="81"/>
      <c r="C420" s="82">
        <f>746.6+1791</f>
        <v>2537.6</v>
      </c>
      <c r="D420" s="102">
        <v>1001.9</v>
      </c>
      <c r="E420" s="81"/>
      <c r="F420" s="82">
        <v>1856.27</v>
      </c>
      <c r="G420" s="102">
        <v>1753.12</v>
      </c>
      <c r="H420" s="42">
        <f>G420/D420*100</f>
        <v>174.97953887613534</v>
      </c>
    </row>
    <row r="421" spans="1:8" ht="12.75" customHeight="1">
      <c r="A421" s="8" t="s">
        <v>315</v>
      </c>
      <c r="B421" s="81"/>
      <c r="C421" s="82">
        <v>312</v>
      </c>
      <c r="D421" s="102">
        <v>312</v>
      </c>
      <c r="E421" s="81"/>
      <c r="F421" s="82"/>
      <c r="G421" s="102"/>
      <c r="H421" s="44" t="s">
        <v>101</v>
      </c>
    </row>
    <row r="422" spans="1:8" ht="12.75" customHeight="1">
      <c r="A422" s="8" t="s">
        <v>397</v>
      </c>
      <c r="B422" s="81"/>
      <c r="C422" s="82"/>
      <c r="D422" s="102"/>
      <c r="E422" s="81"/>
      <c r="F422" s="82">
        <v>161.62</v>
      </c>
      <c r="G422" s="102">
        <v>161.62</v>
      </c>
      <c r="H422" s="44" t="s">
        <v>101</v>
      </c>
    </row>
    <row r="423" spans="1:8" ht="12.75" customHeight="1">
      <c r="A423" s="8" t="s">
        <v>399</v>
      </c>
      <c r="B423" s="81"/>
      <c r="C423" s="82"/>
      <c r="D423" s="102"/>
      <c r="E423" s="81"/>
      <c r="F423" s="82">
        <v>1650.41</v>
      </c>
      <c r="G423" s="102">
        <v>1650.41</v>
      </c>
      <c r="H423" s="44" t="s">
        <v>101</v>
      </c>
    </row>
    <row r="424" spans="1:8" ht="12.75" customHeight="1">
      <c r="A424" s="8" t="s">
        <v>316</v>
      </c>
      <c r="B424" s="81"/>
      <c r="C424" s="82">
        <v>64.4</v>
      </c>
      <c r="D424" s="102">
        <v>64.4</v>
      </c>
      <c r="E424" s="81"/>
      <c r="F424" s="82"/>
      <c r="G424" s="102"/>
      <c r="H424" s="44" t="s">
        <v>101</v>
      </c>
    </row>
    <row r="425" spans="1:8" ht="12.75" customHeight="1">
      <c r="A425" s="8" t="s">
        <v>317</v>
      </c>
      <c r="B425" s="81"/>
      <c r="C425" s="82">
        <v>291.3</v>
      </c>
      <c r="D425" s="102">
        <v>0</v>
      </c>
      <c r="E425" s="81"/>
      <c r="F425" s="82"/>
      <c r="G425" s="102"/>
      <c r="H425" s="44" t="s">
        <v>101</v>
      </c>
    </row>
    <row r="426" spans="1:8" ht="12.75" customHeight="1">
      <c r="A426" s="8" t="s">
        <v>318</v>
      </c>
      <c r="B426" s="81"/>
      <c r="C426" s="82">
        <v>1600</v>
      </c>
      <c r="D426" s="102">
        <v>337.2</v>
      </c>
      <c r="E426" s="81"/>
      <c r="F426" s="82">
        <v>1262.83</v>
      </c>
      <c r="G426" s="102">
        <v>603.86</v>
      </c>
      <c r="H426" s="42">
        <f>G426/D426*100</f>
        <v>179.08066429418744</v>
      </c>
    </row>
    <row r="427" spans="1:8" ht="12.75" customHeight="1">
      <c r="A427" s="8" t="s">
        <v>400</v>
      </c>
      <c r="B427" s="81"/>
      <c r="C427" s="82"/>
      <c r="D427" s="102"/>
      <c r="E427" s="81"/>
      <c r="F427" s="82">
        <v>700</v>
      </c>
      <c r="G427" s="102">
        <v>304.58</v>
      </c>
      <c r="H427" s="44" t="s">
        <v>101</v>
      </c>
    </row>
    <row r="428" spans="1:8" ht="12.75" customHeight="1">
      <c r="A428" s="9" t="s">
        <v>319</v>
      </c>
      <c r="B428" s="81"/>
      <c r="C428" s="82">
        <v>1002.5</v>
      </c>
      <c r="D428" s="102"/>
      <c r="E428" s="81"/>
      <c r="F428" s="82"/>
      <c r="G428" s="102"/>
      <c r="H428" s="44" t="s">
        <v>101</v>
      </c>
    </row>
    <row r="429" spans="1:8" ht="12.75" customHeight="1">
      <c r="A429" s="9" t="s">
        <v>320</v>
      </c>
      <c r="B429" s="81"/>
      <c r="C429" s="82">
        <v>2127.8</v>
      </c>
      <c r="D429" s="102">
        <v>2127.8</v>
      </c>
      <c r="E429" s="81"/>
      <c r="F429" s="82"/>
      <c r="G429" s="102"/>
      <c r="H429" s="44" t="s">
        <v>101</v>
      </c>
    </row>
    <row r="430" spans="1:8" ht="12.75" customHeight="1">
      <c r="A430" s="9" t="s">
        <v>183</v>
      </c>
      <c r="B430" s="104">
        <f aca="true" t="shared" si="60" ref="B430:G430">SUM(B431:B438)</f>
        <v>32100</v>
      </c>
      <c r="C430" s="105">
        <f t="shared" si="60"/>
        <v>35084.49999999999</v>
      </c>
      <c r="D430" s="106">
        <f t="shared" si="60"/>
        <v>21394.200000000004</v>
      </c>
      <c r="E430" s="104">
        <f t="shared" si="60"/>
        <v>28175</v>
      </c>
      <c r="F430" s="105">
        <f t="shared" si="60"/>
        <v>89309.57</v>
      </c>
      <c r="G430" s="106">
        <f t="shared" si="60"/>
        <v>69789.96</v>
      </c>
      <c r="H430" s="42">
        <f>G430/D430*100</f>
        <v>326.2097203915079</v>
      </c>
    </row>
    <row r="431" spans="1:8" ht="12.75" customHeight="1" thickBot="1">
      <c r="A431" s="21" t="s">
        <v>390</v>
      </c>
      <c r="B431" s="110">
        <v>31500</v>
      </c>
      <c r="C431" s="111">
        <v>31555.6</v>
      </c>
      <c r="D431" s="103">
        <v>19011.4</v>
      </c>
      <c r="E431" s="110">
        <v>27500</v>
      </c>
      <c r="F431" s="111">
        <v>40141.64</v>
      </c>
      <c r="G431" s="103">
        <v>25777.27</v>
      </c>
      <c r="H431" s="46">
        <f>G431/D431*100</f>
        <v>135.58848901185604</v>
      </c>
    </row>
    <row r="432" spans="1:8" ht="12.75" customHeight="1">
      <c r="A432" s="9" t="s">
        <v>321</v>
      </c>
      <c r="B432" s="104"/>
      <c r="C432" s="105">
        <v>164.5</v>
      </c>
      <c r="D432" s="102">
        <v>123.9</v>
      </c>
      <c r="E432" s="104">
        <v>375</v>
      </c>
      <c r="F432" s="105">
        <v>36692.05</v>
      </c>
      <c r="G432" s="102">
        <v>32831.44</v>
      </c>
      <c r="H432" s="44" t="s">
        <v>101</v>
      </c>
    </row>
    <row r="433" spans="1:8" ht="12.75" customHeight="1">
      <c r="A433" s="9" t="s">
        <v>322</v>
      </c>
      <c r="B433" s="104"/>
      <c r="C433" s="105">
        <v>2070.2</v>
      </c>
      <c r="D433" s="102">
        <v>2000.4</v>
      </c>
      <c r="E433" s="104"/>
      <c r="F433" s="105">
        <v>10900.46</v>
      </c>
      <c r="G433" s="102">
        <v>10845</v>
      </c>
      <c r="H433" s="42">
        <f>G433/D433*100</f>
        <v>542.1415716856629</v>
      </c>
    </row>
    <row r="434" spans="1:8" ht="12.75" customHeight="1">
      <c r="A434" s="9" t="s">
        <v>323</v>
      </c>
      <c r="B434" s="104"/>
      <c r="C434" s="105">
        <v>6.7</v>
      </c>
      <c r="D434" s="102">
        <v>6.6</v>
      </c>
      <c r="E434" s="104"/>
      <c r="F434" s="105"/>
      <c r="G434" s="102"/>
      <c r="H434" s="44" t="s">
        <v>101</v>
      </c>
    </row>
    <row r="435" spans="1:8" ht="12.75" customHeight="1">
      <c r="A435" s="9" t="s">
        <v>324</v>
      </c>
      <c r="B435" s="104"/>
      <c r="C435" s="105">
        <v>356.4</v>
      </c>
      <c r="D435" s="102">
        <v>70.4</v>
      </c>
      <c r="E435" s="104"/>
      <c r="F435" s="105">
        <v>193.85</v>
      </c>
      <c r="G435" s="102">
        <v>149.41</v>
      </c>
      <c r="H435" s="42">
        <f>G435/D435*100</f>
        <v>212.23011363636363</v>
      </c>
    </row>
    <row r="436" spans="1:8" ht="12.75" customHeight="1">
      <c r="A436" s="9" t="s">
        <v>325</v>
      </c>
      <c r="B436" s="104"/>
      <c r="C436" s="105">
        <v>181.5</v>
      </c>
      <c r="D436" s="102">
        <v>181.5</v>
      </c>
      <c r="E436" s="104"/>
      <c r="F436" s="105">
        <v>392.47</v>
      </c>
      <c r="G436" s="102">
        <v>186.84</v>
      </c>
      <c r="H436" s="42">
        <f>G436/D436*100</f>
        <v>102.94214876033058</v>
      </c>
    </row>
    <row r="437" spans="1:8" ht="12.75" customHeight="1">
      <c r="A437" s="9" t="s">
        <v>326</v>
      </c>
      <c r="B437" s="104"/>
      <c r="C437" s="105">
        <v>149.6</v>
      </c>
      <c r="D437" s="102"/>
      <c r="E437" s="104"/>
      <c r="F437" s="105">
        <v>89.1</v>
      </c>
      <c r="G437" s="102"/>
      <c r="H437" s="44" t="s">
        <v>101</v>
      </c>
    </row>
    <row r="438" spans="1:8" ht="12.75" customHeight="1">
      <c r="A438" s="9" t="s">
        <v>327</v>
      </c>
      <c r="B438" s="104">
        <v>600</v>
      </c>
      <c r="C438" s="105">
        <v>600</v>
      </c>
      <c r="D438" s="102"/>
      <c r="E438" s="104">
        <v>300</v>
      </c>
      <c r="F438" s="105">
        <v>900</v>
      </c>
      <c r="G438" s="102"/>
      <c r="H438" s="44" t="s">
        <v>101</v>
      </c>
    </row>
    <row r="439" spans="1:8" ht="12.75" customHeight="1">
      <c r="A439" s="18" t="s">
        <v>44</v>
      </c>
      <c r="B439" s="91">
        <f aca="true" t="shared" si="61" ref="B439:G439">SUM(B441:B458)</f>
        <v>117320.3</v>
      </c>
      <c r="C439" s="107">
        <f t="shared" si="61"/>
        <v>1082371.2000000002</v>
      </c>
      <c r="D439" s="93">
        <f t="shared" si="61"/>
        <v>468087.70000000007</v>
      </c>
      <c r="E439" s="91">
        <f t="shared" si="61"/>
        <v>223969.3</v>
      </c>
      <c r="F439" s="107">
        <f t="shared" si="61"/>
        <v>1216462.88</v>
      </c>
      <c r="G439" s="93">
        <f t="shared" si="61"/>
        <v>705324.45</v>
      </c>
      <c r="H439" s="143">
        <f>G439/D439*100</f>
        <v>150.68211576591307</v>
      </c>
    </row>
    <row r="440" spans="1:8" ht="12.75" customHeight="1">
      <c r="A440" s="15" t="s">
        <v>3</v>
      </c>
      <c r="B440" s="81"/>
      <c r="C440" s="82"/>
      <c r="D440" s="102"/>
      <c r="E440" s="81"/>
      <c r="F440" s="82"/>
      <c r="G440" s="102"/>
      <c r="H440" s="44"/>
    </row>
    <row r="441" spans="1:8" ht="12.75" customHeight="1">
      <c r="A441" s="8" t="s">
        <v>328</v>
      </c>
      <c r="B441" s="81"/>
      <c r="C441" s="82">
        <v>14000</v>
      </c>
      <c r="D441" s="102">
        <v>13005.2</v>
      </c>
      <c r="E441" s="81">
        <v>13580</v>
      </c>
      <c r="F441" s="82">
        <v>13580</v>
      </c>
      <c r="G441" s="102">
        <v>9423.38</v>
      </c>
      <c r="H441" s="42">
        <f>G441/D441*100</f>
        <v>72.45855503952264</v>
      </c>
    </row>
    <row r="442" spans="1:8" ht="12.75" customHeight="1">
      <c r="A442" s="8" t="s">
        <v>387</v>
      </c>
      <c r="B442" s="81"/>
      <c r="C442" s="82"/>
      <c r="D442" s="102"/>
      <c r="E442" s="81">
        <v>2100</v>
      </c>
      <c r="F442" s="82">
        <v>100</v>
      </c>
      <c r="G442" s="102"/>
      <c r="H442" s="44" t="s">
        <v>101</v>
      </c>
    </row>
    <row r="443" spans="1:8" ht="12.75" customHeight="1">
      <c r="A443" s="8" t="s">
        <v>388</v>
      </c>
      <c r="B443" s="81"/>
      <c r="C443" s="82"/>
      <c r="D443" s="102"/>
      <c r="E443" s="81">
        <v>4364.3</v>
      </c>
      <c r="F443" s="82">
        <v>5703.65</v>
      </c>
      <c r="G443" s="102">
        <v>4465.05</v>
      </c>
      <c r="H443" s="44" t="s">
        <v>101</v>
      </c>
    </row>
    <row r="444" spans="1:8" ht="12.75" customHeight="1">
      <c r="A444" s="8" t="s">
        <v>316</v>
      </c>
      <c r="B444" s="81"/>
      <c r="C444" s="82">
        <f>13650.7+1839.4</f>
        <v>15490.1</v>
      </c>
      <c r="D444" s="102">
        <v>15490.1</v>
      </c>
      <c r="E444" s="81"/>
      <c r="F444" s="82"/>
      <c r="G444" s="102"/>
      <c r="H444" s="44" t="s">
        <v>101</v>
      </c>
    </row>
    <row r="445" spans="1:8" ht="12.75" customHeight="1" hidden="1">
      <c r="A445" s="8" t="s">
        <v>313</v>
      </c>
      <c r="B445" s="81"/>
      <c r="C445" s="82"/>
      <c r="D445" s="102"/>
      <c r="E445" s="81"/>
      <c r="F445" s="82"/>
      <c r="G445" s="102"/>
      <c r="H445" s="42" t="e">
        <f>G445/D445*100</f>
        <v>#DIV/0!</v>
      </c>
    </row>
    <row r="446" spans="1:8" ht="12.75" customHeight="1">
      <c r="A446" s="8" t="s">
        <v>314</v>
      </c>
      <c r="B446" s="81"/>
      <c r="C446" s="82">
        <f>16889.5+23144.8</f>
        <v>40034.3</v>
      </c>
      <c r="D446" s="102">
        <v>22738.6</v>
      </c>
      <c r="E446" s="81"/>
      <c r="F446" s="82">
        <v>65642</v>
      </c>
      <c r="G446" s="102">
        <v>61648.03</v>
      </c>
      <c r="H446" s="42">
        <f>G446/D446*100</f>
        <v>271.1162076820913</v>
      </c>
    </row>
    <row r="447" spans="1:8" ht="12.75" customHeight="1">
      <c r="A447" s="25" t="s">
        <v>329</v>
      </c>
      <c r="B447" s="81"/>
      <c r="C447" s="82">
        <v>6708.1</v>
      </c>
      <c r="D447" s="102">
        <v>6708.1</v>
      </c>
      <c r="E447" s="81"/>
      <c r="F447" s="82">
        <v>14430.5</v>
      </c>
      <c r="G447" s="102">
        <v>14430.5</v>
      </c>
      <c r="H447" s="42">
        <f>G447/D447*100</f>
        <v>215.12052593133672</v>
      </c>
    </row>
    <row r="448" spans="1:8" ht="12.75" customHeight="1">
      <c r="A448" s="8" t="s">
        <v>330</v>
      </c>
      <c r="B448" s="81"/>
      <c r="C448" s="82">
        <v>3786.6</v>
      </c>
      <c r="D448" s="102">
        <v>3786.6</v>
      </c>
      <c r="E448" s="81"/>
      <c r="F448" s="82"/>
      <c r="G448" s="102"/>
      <c r="H448" s="44" t="s">
        <v>101</v>
      </c>
    </row>
    <row r="449" spans="1:8" ht="12.75" customHeight="1">
      <c r="A449" s="8" t="s">
        <v>397</v>
      </c>
      <c r="B449" s="81"/>
      <c r="C449" s="82"/>
      <c r="D449" s="102"/>
      <c r="E449" s="81"/>
      <c r="F449" s="82">
        <v>555.66</v>
      </c>
      <c r="G449" s="102">
        <v>555.66</v>
      </c>
      <c r="H449" s="44" t="s">
        <v>101</v>
      </c>
    </row>
    <row r="450" spans="1:8" ht="12.75" customHeight="1">
      <c r="A450" s="8" t="s">
        <v>398</v>
      </c>
      <c r="B450" s="81"/>
      <c r="C450" s="82"/>
      <c r="D450" s="102"/>
      <c r="E450" s="81"/>
      <c r="F450" s="82">
        <v>93.42</v>
      </c>
      <c r="G450" s="102">
        <v>93.42</v>
      </c>
      <c r="H450" s="44" t="s">
        <v>101</v>
      </c>
    </row>
    <row r="451" spans="1:8" ht="12.75" customHeight="1">
      <c r="A451" s="9" t="s">
        <v>331</v>
      </c>
      <c r="B451" s="81"/>
      <c r="C451" s="82">
        <v>0.1</v>
      </c>
      <c r="D451" s="102"/>
      <c r="E451" s="81"/>
      <c r="F451" s="82"/>
      <c r="G451" s="102"/>
      <c r="H451" s="44" t="s">
        <v>101</v>
      </c>
    </row>
    <row r="452" spans="1:8" ht="12.75" customHeight="1">
      <c r="A452" s="8" t="s">
        <v>396</v>
      </c>
      <c r="B452" s="81"/>
      <c r="C452" s="82">
        <v>300000</v>
      </c>
      <c r="D452" s="102"/>
      <c r="E452" s="81">
        <v>100000</v>
      </c>
      <c r="F452" s="82">
        <v>100900</v>
      </c>
      <c r="G452" s="102">
        <v>45336.42</v>
      </c>
      <c r="H452" s="44" t="s">
        <v>101</v>
      </c>
    </row>
    <row r="453" spans="1:8" ht="12.75" customHeight="1">
      <c r="A453" s="8" t="s">
        <v>318</v>
      </c>
      <c r="B453" s="81"/>
      <c r="C453" s="82">
        <v>38540.7</v>
      </c>
      <c r="D453" s="102">
        <v>2456.7</v>
      </c>
      <c r="E453" s="81">
        <v>9000</v>
      </c>
      <c r="F453" s="82">
        <v>60322.87</v>
      </c>
      <c r="G453" s="102">
        <v>21209.72</v>
      </c>
      <c r="H453" s="42">
        <f>G453/D453*100</f>
        <v>863.3418813855986</v>
      </c>
    </row>
    <row r="454" spans="1:8" ht="12.75" customHeight="1">
      <c r="A454" s="8" t="s">
        <v>332</v>
      </c>
      <c r="B454" s="81"/>
      <c r="C454" s="82">
        <v>10747.7</v>
      </c>
      <c r="D454" s="102">
        <v>10747.7</v>
      </c>
      <c r="E454" s="81"/>
      <c r="F454" s="82">
        <v>45312.97</v>
      </c>
      <c r="G454" s="102">
        <v>45312.97</v>
      </c>
      <c r="H454" s="42">
        <f>G454/D454*100</f>
        <v>421.6062041180904</v>
      </c>
    </row>
    <row r="455" spans="1:8" ht="12.75" customHeight="1">
      <c r="A455" s="8" t="s">
        <v>333</v>
      </c>
      <c r="B455" s="81"/>
      <c r="C455" s="82">
        <v>9394.8</v>
      </c>
      <c r="D455" s="102">
        <v>8470.9</v>
      </c>
      <c r="E455" s="81"/>
      <c r="F455" s="82">
        <v>223.92</v>
      </c>
      <c r="G455" s="102"/>
      <c r="H455" s="44" t="s">
        <v>101</v>
      </c>
    </row>
    <row r="456" spans="1:8" ht="12.75" customHeight="1">
      <c r="A456" s="8" t="s">
        <v>395</v>
      </c>
      <c r="B456" s="81"/>
      <c r="C456" s="82"/>
      <c r="D456" s="102"/>
      <c r="E456" s="81">
        <v>9000</v>
      </c>
      <c r="F456" s="82">
        <v>556.12</v>
      </c>
      <c r="G456" s="102">
        <v>556.12</v>
      </c>
      <c r="H456" s="44" t="s">
        <v>101</v>
      </c>
    </row>
    <row r="457" spans="1:8" ht="12.75" customHeight="1">
      <c r="A457" s="8" t="s">
        <v>334</v>
      </c>
      <c r="B457" s="81"/>
      <c r="C457" s="82">
        <v>150</v>
      </c>
      <c r="D457" s="102">
        <v>150</v>
      </c>
      <c r="E457" s="81"/>
      <c r="F457" s="82"/>
      <c r="G457" s="102"/>
      <c r="H457" s="44" t="s">
        <v>101</v>
      </c>
    </row>
    <row r="458" spans="1:8" ht="12.75" customHeight="1">
      <c r="A458" s="8" t="s">
        <v>335</v>
      </c>
      <c r="B458" s="81">
        <f aca="true" t="shared" si="62" ref="B458:G458">SUM(B459:B469)</f>
        <v>117320.3</v>
      </c>
      <c r="C458" s="82">
        <f t="shared" si="62"/>
        <v>643518.8</v>
      </c>
      <c r="D458" s="83">
        <f t="shared" si="62"/>
        <v>384533.80000000005</v>
      </c>
      <c r="E458" s="81">
        <f t="shared" si="62"/>
        <v>85925</v>
      </c>
      <c r="F458" s="82">
        <f t="shared" si="62"/>
        <v>909041.77</v>
      </c>
      <c r="G458" s="83">
        <f t="shared" si="62"/>
        <v>502293.18</v>
      </c>
      <c r="H458" s="42">
        <f>G458/D458*100</f>
        <v>130.62393474903894</v>
      </c>
    </row>
    <row r="459" spans="1:8" ht="12.75" customHeight="1">
      <c r="A459" s="8" t="s">
        <v>336</v>
      </c>
      <c r="B459" s="81"/>
      <c r="C459" s="82">
        <v>15780.6</v>
      </c>
      <c r="D459" s="102"/>
      <c r="E459" s="81">
        <v>23125</v>
      </c>
      <c r="F459" s="82">
        <v>22997.41</v>
      </c>
      <c r="G459" s="102">
        <v>755.89</v>
      </c>
      <c r="H459" s="44" t="s">
        <v>101</v>
      </c>
    </row>
    <row r="460" spans="1:8" ht="12.75" customHeight="1">
      <c r="A460" s="8" t="s">
        <v>391</v>
      </c>
      <c r="B460" s="81"/>
      <c r="C460" s="82"/>
      <c r="D460" s="102"/>
      <c r="E460" s="81">
        <v>1000</v>
      </c>
      <c r="F460" s="82">
        <v>1000</v>
      </c>
      <c r="G460" s="102">
        <v>1000</v>
      </c>
      <c r="H460" s="44" t="s">
        <v>101</v>
      </c>
    </row>
    <row r="461" spans="1:8" ht="12.75" customHeight="1">
      <c r="A461" s="8" t="s">
        <v>392</v>
      </c>
      <c r="B461" s="81"/>
      <c r="C461" s="82"/>
      <c r="D461" s="102"/>
      <c r="E461" s="81">
        <v>4000</v>
      </c>
      <c r="F461" s="82">
        <v>4000</v>
      </c>
      <c r="G461" s="102"/>
      <c r="H461" s="44" t="s">
        <v>101</v>
      </c>
    </row>
    <row r="462" spans="1:8" ht="12.75" customHeight="1">
      <c r="A462" s="8" t="s">
        <v>393</v>
      </c>
      <c r="B462" s="81"/>
      <c r="C462" s="82"/>
      <c r="D462" s="102"/>
      <c r="E462" s="81"/>
      <c r="F462" s="82">
        <v>35000</v>
      </c>
      <c r="G462" s="102">
        <v>4048.81</v>
      </c>
      <c r="H462" s="44" t="s">
        <v>101</v>
      </c>
    </row>
    <row r="463" spans="1:8" ht="12.75" customHeight="1">
      <c r="A463" s="8" t="s">
        <v>337</v>
      </c>
      <c r="B463" s="81">
        <v>58450</v>
      </c>
      <c r="C463" s="82">
        <v>253239.7</v>
      </c>
      <c r="D463" s="102">
        <v>240185.8</v>
      </c>
      <c r="E463" s="81">
        <v>20000</v>
      </c>
      <c r="F463" s="82">
        <v>460122.32</v>
      </c>
      <c r="G463" s="102">
        <v>393406.75</v>
      </c>
      <c r="H463" s="42">
        <f>G463/D463*100</f>
        <v>163.7926763364029</v>
      </c>
    </row>
    <row r="464" spans="1:8" ht="12.75" customHeight="1">
      <c r="A464" s="8" t="s">
        <v>338</v>
      </c>
      <c r="B464" s="81">
        <v>20190</v>
      </c>
      <c r="C464" s="82">
        <v>149862.7</v>
      </c>
      <c r="D464" s="102">
        <v>128398.1</v>
      </c>
      <c r="E464" s="81">
        <v>2500</v>
      </c>
      <c r="F464" s="82">
        <v>91583.94</v>
      </c>
      <c r="G464" s="102">
        <v>79302.81</v>
      </c>
      <c r="H464" s="42">
        <f>G464/D464*100</f>
        <v>61.76322702594509</v>
      </c>
    </row>
    <row r="465" spans="1:8" ht="12.75" customHeight="1">
      <c r="A465" s="8" t="s">
        <v>339</v>
      </c>
      <c r="B465" s="81"/>
      <c r="C465" s="82">
        <v>53711.9</v>
      </c>
      <c r="D465" s="102">
        <v>4963</v>
      </c>
      <c r="E465" s="81"/>
      <c r="F465" s="82">
        <v>17586.75</v>
      </c>
      <c r="G465" s="102">
        <v>14840.74</v>
      </c>
      <c r="H465" s="42">
        <f>G465/D465*100</f>
        <v>299.0276042716099</v>
      </c>
    </row>
    <row r="466" spans="1:8" ht="12.75" customHeight="1">
      <c r="A466" s="8" t="s">
        <v>340</v>
      </c>
      <c r="B466" s="81">
        <v>1834</v>
      </c>
      <c r="C466" s="82">
        <v>2304.3</v>
      </c>
      <c r="D466" s="102">
        <v>736</v>
      </c>
      <c r="E466" s="81">
        <v>300</v>
      </c>
      <c r="F466" s="82">
        <v>2717.67</v>
      </c>
      <c r="G466" s="102">
        <v>1043.02</v>
      </c>
      <c r="H466" s="42">
        <f>G466/D466*100</f>
        <v>141.71467391304347</v>
      </c>
    </row>
    <row r="467" spans="1:8" ht="12.75" customHeight="1">
      <c r="A467" s="8" t="s">
        <v>341</v>
      </c>
      <c r="B467" s="81"/>
      <c r="C467" s="82">
        <v>12356.6</v>
      </c>
      <c r="D467" s="102">
        <v>10250.9</v>
      </c>
      <c r="E467" s="81">
        <v>25000</v>
      </c>
      <c r="F467" s="82">
        <v>29383.9</v>
      </c>
      <c r="G467" s="102">
        <v>7895.16</v>
      </c>
      <c r="H467" s="42">
        <f>G467/D467*100</f>
        <v>77.01918855905335</v>
      </c>
    </row>
    <row r="468" spans="1:8" ht="12.75" customHeight="1">
      <c r="A468" s="8" t="s">
        <v>394</v>
      </c>
      <c r="B468" s="81"/>
      <c r="C468" s="82"/>
      <c r="D468" s="102"/>
      <c r="E468" s="81"/>
      <c r="F468" s="82">
        <v>41611.89</v>
      </c>
      <c r="G468" s="102"/>
      <c r="H468" s="44" t="s">
        <v>101</v>
      </c>
    </row>
    <row r="469" spans="1:8" ht="12.75" customHeight="1" thickBot="1">
      <c r="A469" s="20" t="s">
        <v>342</v>
      </c>
      <c r="B469" s="147">
        <v>36846.3</v>
      </c>
      <c r="C469" s="148">
        <v>156263</v>
      </c>
      <c r="D469" s="103">
        <v>0</v>
      </c>
      <c r="E469" s="147">
        <v>10000</v>
      </c>
      <c r="F469" s="148">
        <v>203037.89</v>
      </c>
      <c r="G469" s="103"/>
      <c r="H469" s="48" t="s">
        <v>101</v>
      </c>
    </row>
    <row r="470" spans="1:8" ht="18" customHeight="1">
      <c r="A470" s="13" t="s">
        <v>23</v>
      </c>
      <c r="B470" s="62">
        <f aca="true" t="shared" si="63" ref="B470:G470">B471+B498</f>
        <v>163499</v>
      </c>
      <c r="C470" s="63">
        <f t="shared" si="63"/>
        <v>277060.6</v>
      </c>
      <c r="D470" s="64">
        <f t="shared" si="63"/>
        <v>253797.30000000002</v>
      </c>
      <c r="E470" s="62">
        <f t="shared" si="63"/>
        <v>163493.2</v>
      </c>
      <c r="F470" s="63">
        <f t="shared" si="63"/>
        <v>397353.67999999993</v>
      </c>
      <c r="G470" s="64">
        <f t="shared" si="63"/>
        <v>361386.79999999993</v>
      </c>
      <c r="H470" s="43">
        <f>G470/D470*100</f>
        <v>142.3919009382684</v>
      </c>
    </row>
    <row r="471" spans="1:8" ht="15" customHeight="1">
      <c r="A471" s="18" t="s">
        <v>43</v>
      </c>
      <c r="B471" s="91">
        <f aca="true" t="shared" si="64" ref="B471:G471">SUM(B473:B497)</f>
        <v>163499</v>
      </c>
      <c r="C471" s="92">
        <f t="shared" si="64"/>
        <v>277060.6</v>
      </c>
      <c r="D471" s="93">
        <f t="shared" si="64"/>
        <v>253797.30000000002</v>
      </c>
      <c r="E471" s="91">
        <f t="shared" si="64"/>
        <v>163493.2</v>
      </c>
      <c r="F471" s="92">
        <f t="shared" si="64"/>
        <v>397108.57999999996</v>
      </c>
      <c r="G471" s="93">
        <f t="shared" si="64"/>
        <v>361141.69999999995</v>
      </c>
      <c r="H471" s="45">
        <f>G471/D471*100</f>
        <v>142.29532780687578</v>
      </c>
    </row>
    <row r="472" spans="1:8" ht="10.5" customHeight="1">
      <c r="A472" s="15" t="s">
        <v>3</v>
      </c>
      <c r="B472" s="67"/>
      <c r="C472" s="68"/>
      <c r="D472" s="69"/>
      <c r="E472" s="67"/>
      <c r="F472" s="68"/>
      <c r="G472" s="69"/>
      <c r="H472" s="42"/>
    </row>
    <row r="473" spans="1:8" ht="12.75" customHeight="1">
      <c r="A473" s="9" t="s">
        <v>24</v>
      </c>
      <c r="B473" s="67">
        <v>129351</v>
      </c>
      <c r="C473" s="68">
        <v>129351</v>
      </c>
      <c r="D473" s="69">
        <v>129351</v>
      </c>
      <c r="E473" s="67">
        <v>129589.6</v>
      </c>
      <c r="F473" s="68">
        <v>129589.6</v>
      </c>
      <c r="G473" s="69">
        <v>129589.6</v>
      </c>
      <c r="H473" s="42">
        <f>G473/D473*100</f>
        <v>100.18445933931706</v>
      </c>
    </row>
    <row r="474" spans="1:8" ht="12.75" customHeight="1">
      <c r="A474" s="8" t="s">
        <v>277</v>
      </c>
      <c r="B474" s="78">
        <v>26000</v>
      </c>
      <c r="C474" s="79">
        <v>26700</v>
      </c>
      <c r="D474" s="80">
        <v>26663</v>
      </c>
      <c r="E474" s="78">
        <v>26000</v>
      </c>
      <c r="F474" s="79">
        <v>26500</v>
      </c>
      <c r="G474" s="80">
        <v>26500</v>
      </c>
      <c r="H474" s="42">
        <f>G474/D474*100</f>
        <v>99.38866594156697</v>
      </c>
    </row>
    <row r="475" spans="1:8" ht="12.75" customHeight="1">
      <c r="A475" s="9" t="s">
        <v>11</v>
      </c>
      <c r="B475" s="67">
        <v>8148</v>
      </c>
      <c r="C475" s="68">
        <v>7448</v>
      </c>
      <c r="D475" s="69">
        <v>5359.5</v>
      </c>
      <c r="E475" s="67">
        <v>7903.6</v>
      </c>
      <c r="F475" s="68">
        <v>7175.01</v>
      </c>
      <c r="G475" s="69">
        <v>6274.93</v>
      </c>
      <c r="H475" s="42">
        <f>G475/D475*100</f>
        <v>117.08051124172032</v>
      </c>
    </row>
    <row r="476" spans="1:8" ht="12.75" customHeight="1">
      <c r="A476" s="9" t="s">
        <v>210</v>
      </c>
      <c r="B476" s="67"/>
      <c r="C476" s="68">
        <v>500</v>
      </c>
      <c r="D476" s="69">
        <v>500</v>
      </c>
      <c r="E476" s="67"/>
      <c r="F476" s="68"/>
      <c r="G476" s="69"/>
      <c r="H476" s="44" t="s">
        <v>101</v>
      </c>
    </row>
    <row r="477" spans="1:8" ht="12.75" customHeight="1">
      <c r="A477" s="9" t="s">
        <v>183</v>
      </c>
      <c r="B477" s="67"/>
      <c r="C477" s="68">
        <v>800</v>
      </c>
      <c r="D477" s="69">
        <v>248.2</v>
      </c>
      <c r="E477" s="67"/>
      <c r="F477" s="68">
        <v>1200</v>
      </c>
      <c r="G477" s="69"/>
      <c r="H477" s="44" t="s">
        <v>101</v>
      </c>
    </row>
    <row r="478" spans="1:8" ht="12.75" customHeight="1">
      <c r="A478" s="19" t="s">
        <v>343</v>
      </c>
      <c r="B478" s="67"/>
      <c r="C478" s="68">
        <v>493.2</v>
      </c>
      <c r="D478" s="69">
        <v>493.2</v>
      </c>
      <c r="E478" s="67"/>
      <c r="F478" s="68">
        <v>1747.04</v>
      </c>
      <c r="G478" s="69">
        <v>1747.04</v>
      </c>
      <c r="H478" s="42">
        <f>G478/D478*100</f>
        <v>354.22546634225466</v>
      </c>
    </row>
    <row r="479" spans="1:8" ht="12.75" customHeight="1">
      <c r="A479" s="19" t="s">
        <v>344</v>
      </c>
      <c r="B479" s="67"/>
      <c r="C479" s="68">
        <v>492.5</v>
      </c>
      <c r="D479" s="69">
        <v>492.5</v>
      </c>
      <c r="E479" s="67"/>
      <c r="F479" s="68">
        <v>939.99</v>
      </c>
      <c r="G479" s="69">
        <v>939.99</v>
      </c>
      <c r="H479" s="42">
        <f>G479/D479*100</f>
        <v>190.86091370558376</v>
      </c>
    </row>
    <row r="480" spans="1:8" ht="12.75" customHeight="1">
      <c r="A480" s="19" t="s">
        <v>345</v>
      </c>
      <c r="B480" s="67"/>
      <c r="C480" s="68">
        <v>236.5</v>
      </c>
      <c r="D480" s="69">
        <v>236.5</v>
      </c>
      <c r="E480" s="67"/>
      <c r="F480" s="68">
        <v>600.09</v>
      </c>
      <c r="G480" s="69">
        <v>600.09</v>
      </c>
      <c r="H480" s="42">
        <f>G480/D480*100</f>
        <v>253.73784355179706</v>
      </c>
    </row>
    <row r="481" spans="1:8" ht="12.75" customHeight="1">
      <c r="A481" s="9" t="s">
        <v>233</v>
      </c>
      <c r="B481" s="67"/>
      <c r="C481" s="68">
        <v>1576.4</v>
      </c>
      <c r="D481" s="69">
        <v>1576.4</v>
      </c>
      <c r="E481" s="67"/>
      <c r="F481" s="68"/>
      <c r="G481" s="69"/>
      <c r="H481" s="44" t="s">
        <v>101</v>
      </c>
    </row>
    <row r="482" spans="1:8" ht="12.75" customHeight="1">
      <c r="A482" s="9" t="s">
        <v>234</v>
      </c>
      <c r="B482" s="67"/>
      <c r="C482" s="68">
        <v>2456.5</v>
      </c>
      <c r="D482" s="69">
        <v>2456.4</v>
      </c>
      <c r="E482" s="67"/>
      <c r="F482" s="68"/>
      <c r="G482" s="69"/>
      <c r="H482" s="44" t="s">
        <v>101</v>
      </c>
    </row>
    <row r="483" spans="1:8" ht="12.75" customHeight="1">
      <c r="A483" s="9" t="s">
        <v>346</v>
      </c>
      <c r="B483" s="67"/>
      <c r="C483" s="68">
        <v>2317.5</v>
      </c>
      <c r="D483" s="69">
        <v>2206.3</v>
      </c>
      <c r="E483" s="67"/>
      <c r="F483" s="68">
        <v>2852.65</v>
      </c>
      <c r="G483" s="69">
        <v>2363.85</v>
      </c>
      <c r="H483" s="42">
        <f>G483/D483*100</f>
        <v>107.14091465349227</v>
      </c>
    </row>
    <row r="484" spans="1:8" ht="12.75" customHeight="1">
      <c r="A484" s="9" t="s">
        <v>347</v>
      </c>
      <c r="B484" s="67"/>
      <c r="C484" s="68">
        <v>2761</v>
      </c>
      <c r="D484" s="69">
        <v>1162.7</v>
      </c>
      <c r="E484" s="67"/>
      <c r="F484" s="68">
        <v>5797.11</v>
      </c>
      <c r="G484" s="69">
        <v>5641.36</v>
      </c>
      <c r="H484" s="42">
        <f>G484/D484*100</f>
        <v>485.19480519480516</v>
      </c>
    </row>
    <row r="485" spans="1:8" ht="12.75" customHeight="1">
      <c r="A485" s="9" t="s">
        <v>189</v>
      </c>
      <c r="B485" s="67"/>
      <c r="C485" s="68">
        <v>10065.4</v>
      </c>
      <c r="D485" s="69">
        <v>10065.4</v>
      </c>
      <c r="E485" s="67"/>
      <c r="F485" s="68"/>
      <c r="G485" s="69"/>
      <c r="H485" s="44" t="s">
        <v>101</v>
      </c>
    </row>
    <row r="486" spans="1:8" ht="12.75" customHeight="1">
      <c r="A486" s="9" t="s">
        <v>278</v>
      </c>
      <c r="B486" s="67"/>
      <c r="C486" s="68">
        <v>58579.5</v>
      </c>
      <c r="D486" s="69">
        <v>44916.3</v>
      </c>
      <c r="E486" s="67"/>
      <c r="F486" s="68">
        <v>45338.91</v>
      </c>
      <c r="G486" s="69">
        <v>41887.57</v>
      </c>
      <c r="H486" s="42">
        <f>G486/D486*100</f>
        <v>93.2569468099554</v>
      </c>
    </row>
    <row r="487" spans="1:8" ht="12.75" customHeight="1">
      <c r="A487" s="9" t="s">
        <v>401</v>
      </c>
      <c r="B487" s="67"/>
      <c r="C487" s="68"/>
      <c r="D487" s="69"/>
      <c r="E487" s="67"/>
      <c r="F487" s="68">
        <v>29083.21</v>
      </c>
      <c r="G487" s="69">
        <v>980.06</v>
      </c>
      <c r="H487" s="44" t="s">
        <v>101</v>
      </c>
    </row>
    <row r="488" spans="1:8" ht="12.75" customHeight="1">
      <c r="A488" s="19" t="s">
        <v>235</v>
      </c>
      <c r="B488" s="67"/>
      <c r="C488" s="68">
        <v>2550.4</v>
      </c>
      <c r="D488" s="69">
        <v>2550.4</v>
      </c>
      <c r="E488" s="67"/>
      <c r="F488" s="68"/>
      <c r="G488" s="69"/>
      <c r="H488" s="44" t="s">
        <v>101</v>
      </c>
    </row>
    <row r="489" spans="1:8" ht="12.75" customHeight="1">
      <c r="A489" s="19" t="s">
        <v>279</v>
      </c>
      <c r="B489" s="67"/>
      <c r="C489" s="68">
        <v>20811.2</v>
      </c>
      <c r="D489" s="69">
        <v>15988.8</v>
      </c>
      <c r="E489" s="67"/>
      <c r="F489" s="68">
        <v>16170.44</v>
      </c>
      <c r="G489" s="69">
        <v>15512.18</v>
      </c>
      <c r="H489" s="42">
        <f>G489/D489*100</f>
        <v>97.01903832682879</v>
      </c>
    </row>
    <row r="490" spans="1:8" ht="12.75" customHeight="1">
      <c r="A490" s="19" t="s">
        <v>281</v>
      </c>
      <c r="B490" s="67"/>
      <c r="C490" s="68">
        <v>262</v>
      </c>
      <c r="D490" s="69">
        <v>262</v>
      </c>
      <c r="E490" s="67"/>
      <c r="F490" s="68"/>
      <c r="G490" s="69"/>
      <c r="H490" s="44" t="s">
        <v>101</v>
      </c>
    </row>
    <row r="491" spans="1:8" ht="12.75" customHeight="1">
      <c r="A491" s="19" t="s">
        <v>280</v>
      </c>
      <c r="B491" s="67"/>
      <c r="C491" s="68">
        <v>1195</v>
      </c>
      <c r="D491" s="69">
        <v>1176.7</v>
      </c>
      <c r="E491" s="67"/>
      <c r="F491" s="68">
        <v>15.38</v>
      </c>
      <c r="G491" s="69">
        <v>15.38</v>
      </c>
      <c r="H491" s="42">
        <f>G491/D491*100</f>
        <v>1.307045126200391</v>
      </c>
    </row>
    <row r="492" spans="1:8" ht="12.75" customHeight="1">
      <c r="A492" s="19" t="s">
        <v>402</v>
      </c>
      <c r="B492" s="67"/>
      <c r="C492" s="68"/>
      <c r="D492" s="69"/>
      <c r="E492" s="67"/>
      <c r="F492" s="68">
        <v>2667.47</v>
      </c>
      <c r="G492" s="69">
        <v>1752.93</v>
      </c>
      <c r="H492" s="44" t="s">
        <v>101</v>
      </c>
    </row>
    <row r="493" spans="1:8" ht="12.75" customHeight="1">
      <c r="A493" s="19" t="s">
        <v>385</v>
      </c>
      <c r="B493" s="67"/>
      <c r="C493" s="68"/>
      <c r="D493" s="69"/>
      <c r="E493" s="67"/>
      <c r="F493" s="68">
        <v>119700.8</v>
      </c>
      <c r="G493" s="69">
        <v>119700.8</v>
      </c>
      <c r="H493" s="44" t="s">
        <v>101</v>
      </c>
    </row>
    <row r="494" spans="1:8" ht="12.75" customHeight="1">
      <c r="A494" s="19" t="s">
        <v>247</v>
      </c>
      <c r="B494" s="67"/>
      <c r="C494" s="68">
        <v>92</v>
      </c>
      <c r="D494" s="69">
        <v>92</v>
      </c>
      <c r="E494" s="67"/>
      <c r="F494" s="68">
        <v>61</v>
      </c>
      <c r="G494" s="69">
        <v>61</v>
      </c>
      <c r="H494" s="42">
        <f>G494/D494*100</f>
        <v>66.30434782608695</v>
      </c>
    </row>
    <row r="495" spans="1:8" ht="12.75" customHeight="1">
      <c r="A495" s="19" t="s">
        <v>282</v>
      </c>
      <c r="B495" s="67"/>
      <c r="C495" s="68">
        <v>561.6</v>
      </c>
      <c r="D495" s="69">
        <v>554.4</v>
      </c>
      <c r="E495" s="67"/>
      <c r="F495" s="68">
        <v>769.88</v>
      </c>
      <c r="G495" s="69">
        <v>769.88</v>
      </c>
      <c r="H495" s="42">
        <f>G495/D495*100</f>
        <v>138.86724386724387</v>
      </c>
    </row>
    <row r="496" spans="1:8" ht="12.75" customHeight="1">
      <c r="A496" s="19" t="s">
        <v>253</v>
      </c>
      <c r="B496" s="67"/>
      <c r="C496" s="68"/>
      <c r="D496" s="69"/>
      <c r="E496" s="67"/>
      <c r="F496" s="68"/>
      <c r="G496" s="69"/>
      <c r="H496" s="44" t="s">
        <v>101</v>
      </c>
    </row>
    <row r="497" spans="1:8" ht="12.75" customHeight="1">
      <c r="A497" s="9" t="s">
        <v>136</v>
      </c>
      <c r="B497" s="67"/>
      <c r="C497" s="68">
        <v>7810.9</v>
      </c>
      <c r="D497" s="69">
        <v>7445.6</v>
      </c>
      <c r="E497" s="67"/>
      <c r="F497" s="68">
        <v>6900</v>
      </c>
      <c r="G497" s="69">
        <v>6805.04</v>
      </c>
      <c r="H497" s="42">
        <f>G497/D497*100</f>
        <v>91.39679810895025</v>
      </c>
    </row>
    <row r="498" spans="1:8" ht="15" customHeight="1">
      <c r="A498" s="18" t="s">
        <v>44</v>
      </c>
      <c r="B498" s="91"/>
      <c r="C498" s="92">
        <f>SUM(C500:C504)</f>
        <v>0</v>
      </c>
      <c r="D498" s="93">
        <f>SUM(D500:D504)</f>
        <v>0</v>
      </c>
      <c r="E498" s="91"/>
      <c r="F498" s="92">
        <f>SUM(F500:F504)</f>
        <v>245.1</v>
      </c>
      <c r="G498" s="93">
        <f>SUM(G500:G504)</f>
        <v>245.1</v>
      </c>
      <c r="H498" s="144" t="s">
        <v>101</v>
      </c>
    </row>
    <row r="499" spans="1:8" ht="10.5" customHeight="1">
      <c r="A499" s="15" t="s">
        <v>3</v>
      </c>
      <c r="B499" s="67"/>
      <c r="C499" s="68"/>
      <c r="D499" s="69"/>
      <c r="E499" s="67"/>
      <c r="F499" s="68"/>
      <c r="G499" s="69"/>
      <c r="H499" s="42"/>
    </row>
    <row r="500" spans="1:8" ht="12.75" customHeight="1" hidden="1">
      <c r="A500" s="8" t="s">
        <v>175</v>
      </c>
      <c r="B500" s="78"/>
      <c r="C500" s="68"/>
      <c r="D500" s="80"/>
      <c r="E500" s="78"/>
      <c r="F500" s="68"/>
      <c r="G500" s="80"/>
      <c r="H500" s="44" t="s">
        <v>101</v>
      </c>
    </row>
    <row r="501" spans="1:8" ht="12.75" customHeight="1" hidden="1">
      <c r="A501" s="8" t="s">
        <v>183</v>
      </c>
      <c r="B501" s="78"/>
      <c r="C501" s="68"/>
      <c r="D501" s="80"/>
      <c r="E501" s="78"/>
      <c r="F501" s="68"/>
      <c r="G501" s="80"/>
      <c r="H501" s="44" t="s">
        <v>101</v>
      </c>
    </row>
    <row r="502" spans="1:8" ht="12.75" customHeight="1" hidden="1">
      <c r="A502" s="8" t="s">
        <v>236</v>
      </c>
      <c r="B502" s="78"/>
      <c r="C502" s="68"/>
      <c r="D502" s="80"/>
      <c r="E502" s="78"/>
      <c r="F502" s="68"/>
      <c r="G502" s="80"/>
      <c r="H502" s="44" t="s">
        <v>101</v>
      </c>
    </row>
    <row r="503" spans="1:8" ht="12.75" customHeight="1" thickBot="1">
      <c r="A503" s="20" t="s">
        <v>52</v>
      </c>
      <c r="B503" s="97"/>
      <c r="C503" s="74"/>
      <c r="D503" s="86"/>
      <c r="E503" s="97"/>
      <c r="F503" s="74">
        <v>245.1</v>
      </c>
      <c r="G503" s="86">
        <v>245.1</v>
      </c>
      <c r="H503" s="48" t="s">
        <v>101</v>
      </c>
    </row>
    <row r="504" spans="1:8" ht="12.75" customHeight="1" hidden="1" thickBot="1">
      <c r="A504" s="20" t="s">
        <v>283</v>
      </c>
      <c r="B504" s="97"/>
      <c r="C504" s="74"/>
      <c r="D504" s="86"/>
      <c r="E504" s="97"/>
      <c r="F504" s="74"/>
      <c r="G504" s="86"/>
      <c r="H504" s="48" t="s">
        <v>101</v>
      </c>
    </row>
    <row r="505" spans="1:8" ht="18" customHeight="1">
      <c r="A505" s="13" t="s">
        <v>25</v>
      </c>
      <c r="B505" s="62">
        <f aca="true" t="shared" si="65" ref="B505:G505">B506+B519</f>
        <v>19867</v>
      </c>
      <c r="C505" s="63">
        <f t="shared" si="65"/>
        <v>91261.4</v>
      </c>
      <c r="D505" s="64">
        <f t="shared" si="65"/>
        <v>91026</v>
      </c>
      <c r="E505" s="62">
        <f t="shared" si="65"/>
        <v>64191.6</v>
      </c>
      <c r="F505" s="63">
        <f t="shared" si="65"/>
        <v>116947.86000000002</v>
      </c>
      <c r="G505" s="64">
        <f t="shared" si="65"/>
        <v>113425.70999999999</v>
      </c>
      <c r="H505" s="49">
        <f>G505/D505*100</f>
        <v>124.60803506690394</v>
      </c>
    </row>
    <row r="506" spans="1:8" ht="12.75" customHeight="1">
      <c r="A506" s="18" t="s">
        <v>43</v>
      </c>
      <c r="B506" s="91">
        <f aca="true" t="shared" si="66" ref="B506:G506">SUM(B508:B518)</f>
        <v>15336.6</v>
      </c>
      <c r="C506" s="92">
        <f t="shared" si="66"/>
        <v>81868.9</v>
      </c>
      <c r="D506" s="93">
        <f t="shared" si="66"/>
        <v>81678.1</v>
      </c>
      <c r="E506" s="91">
        <f t="shared" si="66"/>
        <v>59191.6</v>
      </c>
      <c r="F506" s="92">
        <f t="shared" si="66"/>
        <v>76965.96</v>
      </c>
      <c r="G506" s="93">
        <f t="shared" si="66"/>
        <v>76007.79</v>
      </c>
      <c r="H506" s="50">
        <f>G506/D506*100</f>
        <v>93.05773518238057</v>
      </c>
    </row>
    <row r="507" spans="1:8" ht="10.5" customHeight="1">
      <c r="A507" s="15" t="s">
        <v>3</v>
      </c>
      <c r="B507" s="62"/>
      <c r="C507" s="68"/>
      <c r="D507" s="64"/>
      <c r="E507" s="62"/>
      <c r="F507" s="68"/>
      <c r="G507" s="64"/>
      <c r="H507" s="42"/>
    </row>
    <row r="508" spans="1:8" ht="12.75" customHeight="1">
      <c r="A508" s="8" t="s">
        <v>11</v>
      </c>
      <c r="B508" s="78">
        <v>10500</v>
      </c>
      <c r="C508" s="79">
        <v>9487.8</v>
      </c>
      <c r="D508" s="80">
        <v>9431.8</v>
      </c>
      <c r="E508" s="78">
        <v>12191.6</v>
      </c>
      <c r="F508" s="79">
        <v>16247.26</v>
      </c>
      <c r="G508" s="80">
        <v>16045.1</v>
      </c>
      <c r="H508" s="42">
        <f>G508/D508*100</f>
        <v>170.1170508280498</v>
      </c>
    </row>
    <row r="509" spans="1:8" ht="12.75" customHeight="1">
      <c r="A509" s="8" t="s">
        <v>288</v>
      </c>
      <c r="B509" s="78"/>
      <c r="C509" s="79">
        <v>49500</v>
      </c>
      <c r="D509" s="80">
        <v>49500</v>
      </c>
      <c r="E509" s="78">
        <v>47000</v>
      </c>
      <c r="F509" s="79">
        <v>47000</v>
      </c>
      <c r="G509" s="80">
        <v>47000</v>
      </c>
      <c r="H509" s="42">
        <f>G509/D509*100</f>
        <v>94.94949494949495</v>
      </c>
    </row>
    <row r="510" spans="1:8" ht="12.75" customHeight="1">
      <c r="A510" s="8" t="s">
        <v>289</v>
      </c>
      <c r="B510" s="78">
        <v>4836.6</v>
      </c>
      <c r="C510" s="79"/>
      <c r="D510" s="80"/>
      <c r="E510" s="78"/>
      <c r="F510" s="79"/>
      <c r="G510" s="80"/>
      <c r="H510" s="44" t="s">
        <v>101</v>
      </c>
    </row>
    <row r="511" spans="1:8" ht="12.75" customHeight="1">
      <c r="A511" s="8" t="s">
        <v>160</v>
      </c>
      <c r="B511" s="78"/>
      <c r="C511" s="79">
        <v>1300</v>
      </c>
      <c r="D511" s="80">
        <v>1300</v>
      </c>
      <c r="E511" s="78"/>
      <c r="F511" s="79">
        <v>4855</v>
      </c>
      <c r="G511" s="80">
        <v>4855</v>
      </c>
      <c r="H511" s="42">
        <f>G511/D511*100</f>
        <v>373.46153846153845</v>
      </c>
    </row>
    <row r="512" spans="1:8" ht="12.75" customHeight="1">
      <c r="A512" s="8" t="s">
        <v>135</v>
      </c>
      <c r="B512" s="78"/>
      <c r="C512" s="79"/>
      <c r="D512" s="80"/>
      <c r="E512" s="78"/>
      <c r="F512" s="79">
        <v>700</v>
      </c>
      <c r="G512" s="80">
        <v>700</v>
      </c>
      <c r="H512" s="44" t="s">
        <v>101</v>
      </c>
    </row>
    <row r="513" spans="1:8" ht="12.75" customHeight="1" hidden="1">
      <c r="A513" s="8" t="s">
        <v>137</v>
      </c>
      <c r="B513" s="78"/>
      <c r="C513" s="79"/>
      <c r="D513" s="80"/>
      <c r="E513" s="78"/>
      <c r="F513" s="79"/>
      <c r="G513" s="80"/>
      <c r="H513" s="44" t="s">
        <v>101</v>
      </c>
    </row>
    <row r="514" spans="1:8" ht="12.75" customHeight="1" hidden="1">
      <c r="A514" s="8" t="s">
        <v>284</v>
      </c>
      <c r="B514" s="78"/>
      <c r="C514" s="79"/>
      <c r="D514" s="80"/>
      <c r="E514" s="78"/>
      <c r="F514" s="79"/>
      <c r="G514" s="80"/>
      <c r="H514" s="44" t="s">
        <v>101</v>
      </c>
    </row>
    <row r="515" spans="1:8" ht="12.75" customHeight="1" hidden="1">
      <c r="A515" s="8" t="s">
        <v>237</v>
      </c>
      <c r="B515" s="78"/>
      <c r="C515" s="79"/>
      <c r="D515" s="80"/>
      <c r="E515" s="78"/>
      <c r="F515" s="79"/>
      <c r="G515" s="80"/>
      <c r="H515" s="44" t="s">
        <v>101</v>
      </c>
    </row>
    <row r="516" spans="1:8" ht="12.75" customHeight="1" thickBot="1">
      <c r="A516" s="20" t="s">
        <v>183</v>
      </c>
      <c r="B516" s="97"/>
      <c r="C516" s="85">
        <v>143.1</v>
      </c>
      <c r="D516" s="86">
        <v>90.3</v>
      </c>
      <c r="E516" s="97"/>
      <c r="F516" s="85">
        <v>2175.25</v>
      </c>
      <c r="G516" s="86">
        <v>1421.4</v>
      </c>
      <c r="H516" s="46">
        <f>G516/D516*100</f>
        <v>1574.0863787375417</v>
      </c>
    </row>
    <row r="517" spans="1:8" ht="12.75" customHeight="1">
      <c r="A517" s="8" t="s">
        <v>348</v>
      </c>
      <c r="B517" s="78"/>
      <c r="C517" s="79">
        <v>5375.8</v>
      </c>
      <c r="D517" s="80">
        <v>5373.1</v>
      </c>
      <c r="E517" s="78"/>
      <c r="F517" s="79"/>
      <c r="G517" s="80"/>
      <c r="H517" s="44" t="s">
        <v>101</v>
      </c>
    </row>
    <row r="518" spans="1:8" ht="12.75" customHeight="1">
      <c r="A518" s="8" t="s">
        <v>190</v>
      </c>
      <c r="B518" s="78"/>
      <c r="C518" s="79">
        <v>16062.2</v>
      </c>
      <c r="D518" s="80">
        <v>15982.9</v>
      </c>
      <c r="E518" s="78"/>
      <c r="F518" s="79">
        <v>5988.45</v>
      </c>
      <c r="G518" s="80">
        <v>5986.29</v>
      </c>
      <c r="H518" s="42">
        <f>G518/D518*100</f>
        <v>37.45434182782849</v>
      </c>
    </row>
    <row r="519" spans="1:8" ht="12.75" customHeight="1">
      <c r="A519" s="22" t="s">
        <v>70</v>
      </c>
      <c r="B519" s="94">
        <f aca="true" t="shared" si="67" ref="B519:G519">SUM(B521:B529)</f>
        <v>4530.4</v>
      </c>
      <c r="C519" s="95">
        <f t="shared" si="67"/>
        <v>9392.5</v>
      </c>
      <c r="D519" s="96">
        <f t="shared" si="67"/>
        <v>9347.9</v>
      </c>
      <c r="E519" s="94">
        <f t="shared" si="67"/>
        <v>5000</v>
      </c>
      <c r="F519" s="95">
        <f t="shared" si="67"/>
        <v>39981.9</v>
      </c>
      <c r="G519" s="96">
        <f t="shared" si="67"/>
        <v>37417.92</v>
      </c>
      <c r="H519" s="51">
        <f>G519/D519*100</f>
        <v>400.28156056440486</v>
      </c>
    </row>
    <row r="520" spans="1:8" ht="10.5" customHeight="1">
      <c r="A520" s="15" t="s">
        <v>3</v>
      </c>
      <c r="B520" s="62"/>
      <c r="C520" s="68"/>
      <c r="D520" s="64"/>
      <c r="E520" s="62"/>
      <c r="F520" s="68"/>
      <c r="G520" s="64"/>
      <c r="H520" s="44"/>
    </row>
    <row r="521" spans="1:8" ht="12.75" customHeight="1">
      <c r="A521" s="9" t="s">
        <v>52</v>
      </c>
      <c r="B521" s="78"/>
      <c r="C521" s="79">
        <v>542.5</v>
      </c>
      <c r="D521" s="80">
        <v>497.9</v>
      </c>
      <c r="E521" s="78">
        <v>5000</v>
      </c>
      <c r="F521" s="79">
        <v>5849.12</v>
      </c>
      <c r="G521" s="80">
        <v>3566.59</v>
      </c>
      <c r="H521" s="42">
        <f>G521/D521*100</f>
        <v>716.3265716007231</v>
      </c>
    </row>
    <row r="522" spans="1:8" ht="12.75" customHeight="1">
      <c r="A522" s="8" t="s">
        <v>175</v>
      </c>
      <c r="B522" s="78"/>
      <c r="C522" s="79">
        <v>7350</v>
      </c>
      <c r="D522" s="80">
        <v>7350</v>
      </c>
      <c r="E522" s="78"/>
      <c r="F522" s="79">
        <v>7110.88</v>
      </c>
      <c r="G522" s="80">
        <v>6829.42</v>
      </c>
      <c r="H522" s="42">
        <f>G522/D522*100</f>
        <v>92.91727891156462</v>
      </c>
    </row>
    <row r="523" spans="1:8" ht="12.75" customHeight="1">
      <c r="A523" s="9" t="s">
        <v>138</v>
      </c>
      <c r="B523" s="78"/>
      <c r="C523" s="79"/>
      <c r="D523" s="80"/>
      <c r="E523" s="78"/>
      <c r="F523" s="79">
        <v>12021.9</v>
      </c>
      <c r="G523" s="80">
        <v>12021.91</v>
      </c>
      <c r="H523" s="44" t="s">
        <v>101</v>
      </c>
    </row>
    <row r="524" spans="1:8" ht="12.75" customHeight="1">
      <c r="A524" s="9" t="s">
        <v>404</v>
      </c>
      <c r="B524" s="78"/>
      <c r="C524" s="79"/>
      <c r="D524" s="80"/>
      <c r="E524" s="78"/>
      <c r="F524" s="79">
        <v>3000</v>
      </c>
      <c r="G524" s="80">
        <v>3000</v>
      </c>
      <c r="H524" s="44" t="s">
        <v>101</v>
      </c>
    </row>
    <row r="525" spans="1:8" ht="12.75" customHeight="1">
      <c r="A525" s="9" t="s">
        <v>403</v>
      </c>
      <c r="B525" s="78"/>
      <c r="C525" s="79"/>
      <c r="D525" s="80"/>
      <c r="E525" s="78"/>
      <c r="F525" s="79">
        <v>3000</v>
      </c>
      <c r="G525" s="80">
        <v>3000</v>
      </c>
      <c r="H525" s="44" t="s">
        <v>101</v>
      </c>
    </row>
    <row r="526" spans="1:8" ht="12.75" customHeight="1">
      <c r="A526" s="9" t="s">
        <v>395</v>
      </c>
      <c r="B526" s="78"/>
      <c r="C526" s="79"/>
      <c r="D526" s="80"/>
      <c r="E526" s="78"/>
      <c r="F526" s="79">
        <v>9000</v>
      </c>
      <c r="G526" s="80">
        <v>9000</v>
      </c>
      <c r="H526" s="44" t="s">
        <v>101</v>
      </c>
    </row>
    <row r="527" spans="1:8" ht="12.75" customHeight="1" hidden="1">
      <c r="A527" s="8" t="s">
        <v>237</v>
      </c>
      <c r="B527" s="78"/>
      <c r="C527" s="79"/>
      <c r="D527" s="80"/>
      <c r="E527" s="78"/>
      <c r="F527" s="79"/>
      <c r="G527" s="80"/>
      <c r="H527" s="44" t="s">
        <v>101</v>
      </c>
    </row>
    <row r="528" spans="1:8" ht="12.75" customHeight="1">
      <c r="A528" s="8" t="s">
        <v>290</v>
      </c>
      <c r="B528" s="78">
        <v>4530.4</v>
      </c>
      <c r="C528" s="79"/>
      <c r="D528" s="80"/>
      <c r="E528" s="78"/>
      <c r="F528" s="79"/>
      <c r="G528" s="80"/>
      <c r="H528" s="44" t="s">
        <v>101</v>
      </c>
    </row>
    <row r="529" spans="1:8" ht="12.75" customHeight="1" thickBot="1">
      <c r="A529" s="20" t="s">
        <v>183</v>
      </c>
      <c r="B529" s="97"/>
      <c r="C529" s="85">
        <v>1500</v>
      </c>
      <c r="D529" s="86">
        <v>1500</v>
      </c>
      <c r="E529" s="97"/>
      <c r="F529" s="85"/>
      <c r="G529" s="86"/>
      <c r="H529" s="48" t="s">
        <v>101</v>
      </c>
    </row>
    <row r="530" spans="1:8" ht="17.25" customHeight="1">
      <c r="A530" s="13" t="s">
        <v>26</v>
      </c>
      <c r="B530" s="62">
        <f aca="true" t="shared" si="68" ref="B530:G530">B531+B536</f>
        <v>2105.5</v>
      </c>
      <c r="C530" s="63">
        <f t="shared" si="68"/>
        <v>2451.6</v>
      </c>
      <c r="D530" s="64">
        <f t="shared" si="68"/>
        <v>1042.8</v>
      </c>
      <c r="E530" s="62">
        <f t="shared" si="68"/>
        <v>2042.3</v>
      </c>
      <c r="F530" s="63">
        <f t="shared" si="68"/>
        <v>2536.06</v>
      </c>
      <c r="G530" s="64">
        <f t="shared" si="68"/>
        <v>1288.96</v>
      </c>
      <c r="H530" s="43">
        <f>G530/D530*100</f>
        <v>123.60567702339856</v>
      </c>
    </row>
    <row r="531" spans="1:8" ht="12.75" customHeight="1">
      <c r="A531" s="18" t="s">
        <v>43</v>
      </c>
      <c r="B531" s="91">
        <f aca="true" t="shared" si="69" ref="B531:G531">SUM(B533:B535)</f>
        <v>2105.5</v>
      </c>
      <c r="C531" s="92">
        <f t="shared" si="69"/>
        <v>2451.6</v>
      </c>
      <c r="D531" s="93">
        <f t="shared" si="69"/>
        <v>1042.8</v>
      </c>
      <c r="E531" s="91">
        <f t="shared" si="69"/>
        <v>2042.3</v>
      </c>
      <c r="F531" s="92">
        <f t="shared" si="69"/>
        <v>2536.06</v>
      </c>
      <c r="G531" s="93">
        <f t="shared" si="69"/>
        <v>1288.96</v>
      </c>
      <c r="H531" s="45">
        <f>G531/D531*100</f>
        <v>123.60567702339856</v>
      </c>
    </row>
    <row r="532" spans="1:8" ht="10.5" customHeight="1">
      <c r="A532" s="15" t="s">
        <v>3</v>
      </c>
      <c r="B532" s="62"/>
      <c r="C532" s="68"/>
      <c r="D532" s="64"/>
      <c r="E532" s="62"/>
      <c r="F532" s="68"/>
      <c r="G532" s="64"/>
      <c r="H532" s="42"/>
    </row>
    <row r="533" spans="1:8" ht="12.75" customHeight="1" thickBot="1">
      <c r="A533" s="21" t="s">
        <v>11</v>
      </c>
      <c r="B533" s="97">
        <v>2105.5</v>
      </c>
      <c r="C533" s="74">
        <v>2451.6</v>
      </c>
      <c r="D533" s="75">
        <v>1042.8</v>
      </c>
      <c r="E533" s="97">
        <v>2042.3</v>
      </c>
      <c r="F533" s="74">
        <v>2536.06</v>
      </c>
      <c r="G533" s="75">
        <v>1288.96</v>
      </c>
      <c r="H533" s="46">
        <f>G533/D533*100</f>
        <v>123.60567702339856</v>
      </c>
    </row>
    <row r="534" spans="1:8" ht="12.75" customHeight="1" hidden="1">
      <c r="A534" s="8" t="s">
        <v>213</v>
      </c>
      <c r="B534" s="78"/>
      <c r="C534" s="68"/>
      <c r="D534" s="69"/>
      <c r="E534" s="78"/>
      <c r="F534" s="68"/>
      <c r="G534" s="69"/>
      <c r="H534" s="44" t="s">
        <v>101</v>
      </c>
    </row>
    <row r="535" spans="1:8" ht="12.75" customHeight="1" hidden="1">
      <c r="A535" s="9" t="s">
        <v>55</v>
      </c>
      <c r="B535" s="67"/>
      <c r="C535" s="68"/>
      <c r="D535" s="69"/>
      <c r="E535" s="67"/>
      <c r="F535" s="68"/>
      <c r="G535" s="69"/>
      <c r="H535" s="44" t="s">
        <v>101</v>
      </c>
    </row>
    <row r="536" spans="1:8" ht="12.75" customHeight="1" hidden="1">
      <c r="A536" s="18" t="s">
        <v>44</v>
      </c>
      <c r="B536" s="91">
        <f aca="true" t="shared" si="70" ref="B536:G536">SUM(B538:B538)</f>
        <v>0</v>
      </c>
      <c r="C536" s="92">
        <f t="shared" si="70"/>
        <v>0</v>
      </c>
      <c r="D536" s="93">
        <f t="shared" si="70"/>
        <v>0</v>
      </c>
      <c r="E536" s="91">
        <f t="shared" si="70"/>
        <v>0</v>
      </c>
      <c r="F536" s="92">
        <f t="shared" si="70"/>
        <v>0</v>
      </c>
      <c r="G536" s="93">
        <f t="shared" si="70"/>
        <v>0</v>
      </c>
      <c r="H536" s="47" t="s">
        <v>101</v>
      </c>
    </row>
    <row r="537" spans="1:8" ht="10.5" customHeight="1" hidden="1">
      <c r="A537" s="15" t="s">
        <v>3</v>
      </c>
      <c r="B537" s="67"/>
      <c r="C537" s="68"/>
      <c r="D537" s="69"/>
      <c r="E537" s="67"/>
      <c r="F537" s="68"/>
      <c r="G537" s="69"/>
      <c r="H537" s="42"/>
    </row>
    <row r="538" spans="1:8" ht="12.75" customHeight="1" hidden="1" thickBot="1">
      <c r="A538" s="21" t="s">
        <v>52</v>
      </c>
      <c r="B538" s="97"/>
      <c r="C538" s="74"/>
      <c r="D538" s="75"/>
      <c r="E538" s="97"/>
      <c r="F538" s="74"/>
      <c r="G538" s="75"/>
      <c r="H538" s="48" t="s">
        <v>101</v>
      </c>
    </row>
    <row r="539" spans="1:8" ht="16.5" customHeight="1">
      <c r="A539" s="13" t="s">
        <v>27</v>
      </c>
      <c r="B539" s="62">
        <f aca="true" t="shared" si="71" ref="B539:G539">B540</f>
        <v>136449.1</v>
      </c>
      <c r="C539" s="108">
        <f t="shared" si="71"/>
        <v>76469.5</v>
      </c>
      <c r="D539" s="109">
        <f t="shared" si="71"/>
        <v>30814.299999999996</v>
      </c>
      <c r="E539" s="62">
        <f t="shared" si="71"/>
        <v>84618</v>
      </c>
      <c r="F539" s="108">
        <f t="shared" si="71"/>
        <v>82459.85</v>
      </c>
      <c r="G539" s="109">
        <f t="shared" si="71"/>
        <v>32472.13</v>
      </c>
      <c r="H539" s="43">
        <f>G539/D539*100</f>
        <v>105.38006704679323</v>
      </c>
    </row>
    <row r="540" spans="1:8" ht="12" customHeight="1">
      <c r="A540" s="18" t="s">
        <v>43</v>
      </c>
      <c r="B540" s="91">
        <f aca="true" t="shared" si="72" ref="B540:G540">SUM(B542:B545)</f>
        <v>136449.1</v>
      </c>
      <c r="C540" s="92">
        <f t="shared" si="72"/>
        <v>76469.5</v>
      </c>
      <c r="D540" s="93">
        <f t="shared" si="72"/>
        <v>30814.299999999996</v>
      </c>
      <c r="E540" s="91">
        <f t="shared" si="72"/>
        <v>84618</v>
      </c>
      <c r="F540" s="92">
        <f t="shared" si="72"/>
        <v>82459.85</v>
      </c>
      <c r="G540" s="93">
        <f t="shared" si="72"/>
        <v>32472.13</v>
      </c>
      <c r="H540" s="45">
        <f>G540/D540*100</f>
        <v>105.38006704679323</v>
      </c>
    </row>
    <row r="541" spans="1:8" ht="10.5" customHeight="1">
      <c r="A541" s="15" t="s">
        <v>3</v>
      </c>
      <c r="B541" s="62"/>
      <c r="C541" s="63"/>
      <c r="D541" s="64"/>
      <c r="E541" s="62"/>
      <c r="F541" s="63"/>
      <c r="G541" s="64"/>
      <c r="H541" s="42"/>
    </row>
    <row r="542" spans="1:8" ht="12.75" customHeight="1">
      <c r="A542" s="9" t="s">
        <v>42</v>
      </c>
      <c r="B542" s="67">
        <v>80000</v>
      </c>
      <c r="C542" s="68">
        <v>329.4</v>
      </c>
      <c r="D542" s="69"/>
      <c r="E542" s="67">
        <v>30000</v>
      </c>
      <c r="F542" s="68"/>
      <c r="G542" s="69"/>
      <c r="H542" s="44" t="s">
        <v>101</v>
      </c>
    </row>
    <row r="543" spans="1:8" ht="12.75" customHeight="1">
      <c r="A543" s="9" t="s">
        <v>47</v>
      </c>
      <c r="B543" s="67"/>
      <c r="C543" s="68">
        <v>21481.1</v>
      </c>
      <c r="D543" s="69">
        <v>21481.1</v>
      </c>
      <c r="E543" s="67"/>
      <c r="F543" s="68">
        <v>24721.7</v>
      </c>
      <c r="G543" s="69">
        <v>24721.7</v>
      </c>
      <c r="H543" s="42">
        <f>G543/D543*100</f>
        <v>115.0858196274865</v>
      </c>
    </row>
    <row r="544" spans="1:8" ht="12.75" customHeight="1">
      <c r="A544" s="8" t="s">
        <v>41</v>
      </c>
      <c r="B544" s="67"/>
      <c r="C544" s="68">
        <v>1267.4</v>
      </c>
      <c r="D544" s="69">
        <v>1267.3</v>
      </c>
      <c r="E544" s="67"/>
      <c r="F544" s="68">
        <v>3513.25</v>
      </c>
      <c r="G544" s="69">
        <v>3513.25</v>
      </c>
      <c r="H544" s="42">
        <f>G544/D544*100</f>
        <v>277.2232304900182</v>
      </c>
    </row>
    <row r="545" spans="1:8" ht="12.75" customHeight="1" thickBot="1">
      <c r="A545" s="21" t="s">
        <v>139</v>
      </c>
      <c r="B545" s="73">
        <v>56449.1</v>
      </c>
      <c r="C545" s="74">
        <v>53391.6</v>
      </c>
      <c r="D545" s="99">
        <v>8065.9</v>
      </c>
      <c r="E545" s="73">
        <v>54618</v>
      </c>
      <c r="F545" s="74">
        <v>54224.9</v>
      </c>
      <c r="G545" s="99">
        <v>4237.18</v>
      </c>
      <c r="H545" s="46">
        <f>G545/D545*100</f>
        <v>52.53201750579601</v>
      </c>
    </row>
    <row r="546" spans="1:8" ht="12.75" customHeight="1">
      <c r="A546" s="13" t="s">
        <v>349</v>
      </c>
      <c r="B546" s="62">
        <f aca="true" t="shared" si="73" ref="B546:G546">B548+B559</f>
        <v>44644.399999999994</v>
      </c>
      <c r="C546" s="63">
        <f t="shared" si="73"/>
        <v>57389.2</v>
      </c>
      <c r="D546" s="64">
        <f t="shared" si="73"/>
        <v>54460.9</v>
      </c>
      <c r="E546" s="62">
        <f t="shared" si="73"/>
        <v>62993.2</v>
      </c>
      <c r="F546" s="63">
        <f t="shared" si="73"/>
        <v>67338.2</v>
      </c>
      <c r="G546" s="64">
        <f t="shared" si="73"/>
        <v>64227.999999999985</v>
      </c>
      <c r="H546" s="43">
        <f>G546/D546*100</f>
        <v>117.93415092295572</v>
      </c>
    </row>
    <row r="547" spans="1:8" ht="12.75" customHeight="1">
      <c r="A547" s="15" t="s">
        <v>3</v>
      </c>
      <c r="B547" s="62"/>
      <c r="C547" s="63"/>
      <c r="D547" s="64"/>
      <c r="E547" s="62"/>
      <c r="F547" s="63"/>
      <c r="G547" s="64"/>
      <c r="H547" s="60"/>
    </row>
    <row r="548" spans="1:8" ht="12.75" customHeight="1">
      <c r="A548" s="18" t="s">
        <v>43</v>
      </c>
      <c r="B548" s="91">
        <f aca="true" t="shared" si="74" ref="B548:G548">SUM(B549:B558)</f>
        <v>37644.399999999994</v>
      </c>
      <c r="C548" s="92">
        <f t="shared" si="74"/>
        <v>43147.399999999994</v>
      </c>
      <c r="D548" s="93">
        <f t="shared" si="74"/>
        <v>41922.9</v>
      </c>
      <c r="E548" s="91">
        <f t="shared" si="74"/>
        <v>45993.2</v>
      </c>
      <c r="F548" s="92">
        <f t="shared" si="74"/>
        <v>46341.53</v>
      </c>
      <c r="G548" s="93">
        <f t="shared" si="74"/>
        <v>43426.55999999999</v>
      </c>
      <c r="H548" s="45">
        <f>G548/D548*100</f>
        <v>103.5867270632518</v>
      </c>
    </row>
    <row r="549" spans="1:8" ht="12.75" customHeight="1">
      <c r="A549" s="9" t="s">
        <v>350</v>
      </c>
      <c r="B549" s="81">
        <v>5248.6</v>
      </c>
      <c r="C549" s="82">
        <v>3395</v>
      </c>
      <c r="D549" s="102">
        <v>3394.1</v>
      </c>
      <c r="E549" s="81">
        <v>5248.6</v>
      </c>
      <c r="F549" s="82">
        <v>2483.04</v>
      </c>
      <c r="G549" s="102">
        <v>2317</v>
      </c>
      <c r="H549" s="42">
        <f>G549/D549*100</f>
        <v>68.2655195780914</v>
      </c>
    </row>
    <row r="550" spans="1:8" ht="12.75" customHeight="1">
      <c r="A550" s="9" t="s">
        <v>405</v>
      </c>
      <c r="B550" s="81"/>
      <c r="C550" s="82"/>
      <c r="D550" s="102"/>
      <c r="E550" s="81">
        <v>3000</v>
      </c>
      <c r="F550" s="82">
        <v>3107</v>
      </c>
      <c r="G550" s="102">
        <v>3087</v>
      </c>
      <c r="H550" s="44" t="s">
        <v>101</v>
      </c>
    </row>
    <row r="551" spans="1:8" ht="12.75" customHeight="1">
      <c r="A551" s="9" t="s">
        <v>406</v>
      </c>
      <c r="B551" s="81"/>
      <c r="C551" s="82"/>
      <c r="D551" s="102"/>
      <c r="E551" s="81">
        <v>5520</v>
      </c>
      <c r="F551" s="82">
        <v>5520</v>
      </c>
      <c r="G551" s="102">
        <v>5321.92</v>
      </c>
      <c r="H551" s="44" t="s">
        <v>101</v>
      </c>
    </row>
    <row r="552" spans="1:8" ht="12.75" customHeight="1">
      <c r="A552" s="9" t="s">
        <v>351</v>
      </c>
      <c r="B552" s="81">
        <v>4496.2</v>
      </c>
      <c r="C552" s="82">
        <v>8646.2</v>
      </c>
      <c r="D552" s="102">
        <v>8520.6</v>
      </c>
      <c r="E552" s="81">
        <v>3680</v>
      </c>
      <c r="F552" s="82">
        <v>3100</v>
      </c>
      <c r="G552" s="102">
        <v>3073.92</v>
      </c>
      <c r="H552" s="42">
        <f>G552/D552*100</f>
        <v>36.07633265263009</v>
      </c>
    </row>
    <row r="553" spans="1:8" ht="12.75" customHeight="1">
      <c r="A553" s="9" t="s">
        <v>352</v>
      </c>
      <c r="B553" s="81">
        <v>2604</v>
      </c>
      <c r="C553" s="82">
        <v>2004</v>
      </c>
      <c r="D553" s="102">
        <v>1925.9</v>
      </c>
      <c r="E553" s="81">
        <v>2604</v>
      </c>
      <c r="F553" s="82">
        <v>2553.2</v>
      </c>
      <c r="G553" s="102">
        <v>2103.9</v>
      </c>
      <c r="H553" s="42">
        <f aca="true" t="shared" si="75" ref="H553:H563">G553/D553*100</f>
        <v>109.24243210966303</v>
      </c>
    </row>
    <row r="554" spans="1:8" ht="12.75" customHeight="1">
      <c r="A554" s="9" t="s">
        <v>353</v>
      </c>
      <c r="B554" s="81">
        <v>1395.9</v>
      </c>
      <c r="C554" s="82">
        <v>1395.9</v>
      </c>
      <c r="D554" s="102">
        <v>1382.4</v>
      </c>
      <c r="E554" s="81">
        <v>1395.9</v>
      </c>
      <c r="F554" s="82">
        <v>1861.39</v>
      </c>
      <c r="G554" s="102">
        <v>1861</v>
      </c>
      <c r="H554" s="42">
        <f t="shared" si="75"/>
        <v>134.62094907407408</v>
      </c>
    </row>
    <row r="555" spans="1:8" ht="12.75" customHeight="1">
      <c r="A555" s="9" t="s">
        <v>354</v>
      </c>
      <c r="B555" s="81">
        <v>9380</v>
      </c>
      <c r="C555" s="82">
        <v>9380</v>
      </c>
      <c r="D555" s="102">
        <v>9120.7</v>
      </c>
      <c r="E555" s="81">
        <v>9380</v>
      </c>
      <c r="F555" s="82">
        <v>9639.32</v>
      </c>
      <c r="G555" s="102">
        <v>8878.63</v>
      </c>
      <c r="H555" s="42">
        <f t="shared" si="75"/>
        <v>97.34592739592354</v>
      </c>
    </row>
    <row r="556" spans="1:8" ht="12.75" customHeight="1">
      <c r="A556" s="9" t="s">
        <v>355</v>
      </c>
      <c r="B556" s="81">
        <v>6519.7</v>
      </c>
      <c r="C556" s="82">
        <v>1824.1</v>
      </c>
      <c r="D556" s="102">
        <v>1819.8</v>
      </c>
      <c r="E556" s="81">
        <v>7164.7</v>
      </c>
      <c r="F556" s="82">
        <v>3896.64</v>
      </c>
      <c r="G556" s="102">
        <v>3761.78</v>
      </c>
      <c r="H556" s="42">
        <f t="shared" si="75"/>
        <v>206.7139246070997</v>
      </c>
    </row>
    <row r="557" spans="1:8" ht="12.75" customHeight="1">
      <c r="A557" s="9" t="s">
        <v>356</v>
      </c>
      <c r="B557" s="81">
        <v>8000</v>
      </c>
      <c r="C557" s="82">
        <v>16482.2</v>
      </c>
      <c r="D557" s="102">
        <v>15751.1</v>
      </c>
      <c r="E557" s="81">
        <v>8000</v>
      </c>
      <c r="F557" s="82">
        <v>14160.35</v>
      </c>
      <c r="G557" s="102">
        <v>13010.64</v>
      </c>
      <c r="H557" s="42">
        <f t="shared" si="75"/>
        <v>82.60146910374513</v>
      </c>
    </row>
    <row r="558" spans="1:8" ht="12.75" customHeight="1">
      <c r="A558" s="9" t="s">
        <v>11</v>
      </c>
      <c r="B558" s="81"/>
      <c r="C558" s="82">
        <v>20</v>
      </c>
      <c r="D558" s="102">
        <v>8.3</v>
      </c>
      <c r="E558" s="81"/>
      <c r="F558" s="82">
        <v>20.59</v>
      </c>
      <c r="G558" s="102">
        <v>10.77</v>
      </c>
      <c r="H558" s="42">
        <f t="shared" si="75"/>
        <v>129.7590361445783</v>
      </c>
    </row>
    <row r="559" spans="1:8" ht="12.75" customHeight="1">
      <c r="A559" s="18" t="s">
        <v>44</v>
      </c>
      <c r="B559" s="91">
        <f aca="true" t="shared" si="76" ref="B559:G559">SUM(B560:B563)</f>
        <v>7000</v>
      </c>
      <c r="C559" s="92">
        <f t="shared" si="76"/>
        <v>14241.8</v>
      </c>
      <c r="D559" s="93">
        <f t="shared" si="76"/>
        <v>12538</v>
      </c>
      <c r="E559" s="91">
        <f t="shared" si="76"/>
        <v>17000</v>
      </c>
      <c r="F559" s="92">
        <f t="shared" si="76"/>
        <v>20996.67</v>
      </c>
      <c r="G559" s="93">
        <f t="shared" si="76"/>
        <v>20801.44</v>
      </c>
      <c r="H559" s="45">
        <f t="shared" si="75"/>
        <v>165.90716222683042</v>
      </c>
    </row>
    <row r="560" spans="1:8" ht="12.75" customHeight="1">
      <c r="A560" s="9" t="s">
        <v>350</v>
      </c>
      <c r="B560" s="81"/>
      <c r="C560" s="82">
        <v>1853.6</v>
      </c>
      <c r="D560" s="102">
        <v>1852.1</v>
      </c>
      <c r="E560" s="81"/>
      <c r="F560" s="82">
        <v>2533</v>
      </c>
      <c r="G560" s="102">
        <v>2533</v>
      </c>
      <c r="H560" s="42">
        <f t="shared" si="75"/>
        <v>136.7636736677285</v>
      </c>
    </row>
    <row r="561" spans="1:8" ht="12.75" customHeight="1">
      <c r="A561" s="9" t="s">
        <v>351</v>
      </c>
      <c r="B561" s="81"/>
      <c r="C561" s="82"/>
      <c r="D561" s="102"/>
      <c r="E561" s="81"/>
      <c r="F561" s="82">
        <v>600</v>
      </c>
      <c r="G561" s="102">
        <v>555</v>
      </c>
      <c r="H561" s="44" t="s">
        <v>101</v>
      </c>
    </row>
    <row r="562" spans="1:8" ht="12.75" customHeight="1">
      <c r="A562" s="9" t="s">
        <v>355</v>
      </c>
      <c r="B562" s="81"/>
      <c r="C562" s="82">
        <v>2140.4</v>
      </c>
      <c r="D562" s="102">
        <v>2067</v>
      </c>
      <c r="E562" s="81"/>
      <c r="F562" s="82">
        <v>3945.7</v>
      </c>
      <c r="G562" s="102">
        <v>3945.7</v>
      </c>
      <c r="H562" s="42">
        <f t="shared" si="75"/>
        <v>190.89017900338655</v>
      </c>
    </row>
    <row r="563" spans="1:8" ht="12.75" customHeight="1" thickBot="1">
      <c r="A563" s="21" t="s">
        <v>356</v>
      </c>
      <c r="B563" s="110">
        <v>7000</v>
      </c>
      <c r="C563" s="111">
        <v>10247.8</v>
      </c>
      <c r="D563" s="103">
        <v>8618.9</v>
      </c>
      <c r="E563" s="110">
        <v>17000</v>
      </c>
      <c r="F563" s="111">
        <v>13917.97</v>
      </c>
      <c r="G563" s="103">
        <v>13767.74</v>
      </c>
      <c r="H563" s="46">
        <f t="shared" si="75"/>
        <v>159.73894580514917</v>
      </c>
    </row>
    <row r="564" spans="1:8" ht="12.75" customHeight="1">
      <c r="A564" s="13" t="s">
        <v>220</v>
      </c>
      <c r="B564" s="62">
        <f aca="true" t="shared" si="77" ref="B564:G564">B565</f>
        <v>3000</v>
      </c>
      <c r="C564" s="63">
        <f t="shared" si="77"/>
        <v>5006.7</v>
      </c>
      <c r="D564" s="64">
        <f t="shared" si="77"/>
        <v>3.4</v>
      </c>
      <c r="E564" s="62">
        <f t="shared" si="77"/>
        <v>3000</v>
      </c>
      <c r="F564" s="63">
        <f t="shared" si="77"/>
        <v>7257.82</v>
      </c>
      <c r="G564" s="64">
        <f t="shared" si="77"/>
        <v>3.31</v>
      </c>
      <c r="H564" s="43">
        <f>G564/D564*100</f>
        <v>97.3529411764706</v>
      </c>
    </row>
    <row r="565" spans="1:8" ht="10.5" customHeight="1">
      <c r="A565" s="18" t="s">
        <v>43</v>
      </c>
      <c r="B565" s="91">
        <f aca="true" t="shared" si="78" ref="B565:G565">SUM(B567:B567)</f>
        <v>3000</v>
      </c>
      <c r="C565" s="92">
        <f t="shared" si="78"/>
        <v>5006.7</v>
      </c>
      <c r="D565" s="93">
        <f t="shared" si="78"/>
        <v>3.4</v>
      </c>
      <c r="E565" s="91">
        <f t="shared" si="78"/>
        <v>3000</v>
      </c>
      <c r="F565" s="92">
        <f t="shared" si="78"/>
        <v>7257.82</v>
      </c>
      <c r="G565" s="93">
        <f t="shared" si="78"/>
        <v>3.31</v>
      </c>
      <c r="H565" s="45">
        <f>G565/D565*100</f>
        <v>97.3529411764706</v>
      </c>
    </row>
    <row r="566" spans="1:8" ht="10.5" customHeight="1">
      <c r="A566" s="15" t="s">
        <v>3</v>
      </c>
      <c r="B566" s="62"/>
      <c r="C566" s="63"/>
      <c r="D566" s="64"/>
      <c r="E566" s="62"/>
      <c r="F566" s="63"/>
      <c r="G566" s="64"/>
      <c r="H566" s="42"/>
    </row>
    <row r="567" spans="1:8" ht="12.75" customHeight="1" thickBot="1">
      <c r="A567" s="21" t="s">
        <v>11</v>
      </c>
      <c r="B567" s="73">
        <v>3000</v>
      </c>
      <c r="C567" s="74">
        <v>5006.7</v>
      </c>
      <c r="D567" s="75">
        <v>3.4</v>
      </c>
      <c r="E567" s="73">
        <v>3000</v>
      </c>
      <c r="F567" s="74">
        <v>7257.82</v>
      </c>
      <c r="G567" s="75">
        <v>3.31</v>
      </c>
      <c r="H567" s="46">
        <f>G567/D567*100</f>
        <v>97.3529411764706</v>
      </c>
    </row>
    <row r="568" spans="1:8" ht="18" customHeight="1">
      <c r="A568" s="13" t="s">
        <v>79</v>
      </c>
      <c r="B568" s="62">
        <f aca="true" t="shared" si="79" ref="B568:G568">B570+B571</f>
        <v>161000</v>
      </c>
      <c r="C568" s="108">
        <f t="shared" si="79"/>
        <v>332341.89999999997</v>
      </c>
      <c r="D568" s="64">
        <f t="shared" si="79"/>
        <v>179574.7</v>
      </c>
      <c r="E568" s="62">
        <f t="shared" si="79"/>
        <v>108000</v>
      </c>
      <c r="F568" s="108">
        <f t="shared" si="79"/>
        <v>387841.63999999996</v>
      </c>
      <c r="G568" s="64">
        <f t="shared" si="79"/>
        <v>242449.11000000002</v>
      </c>
      <c r="H568" s="150">
        <f>G568/D568*100</f>
        <v>135.01295561123032</v>
      </c>
    </row>
    <row r="569" spans="1:8" ht="10.5" customHeight="1">
      <c r="A569" s="19" t="s">
        <v>3</v>
      </c>
      <c r="B569" s="77"/>
      <c r="C569" s="65"/>
      <c r="D569" s="66"/>
      <c r="E569" s="77"/>
      <c r="F569" s="65"/>
      <c r="G569" s="66"/>
      <c r="H569" s="43"/>
    </row>
    <row r="570" spans="1:8" ht="12.75" customHeight="1">
      <c r="A570" s="26" t="s">
        <v>43</v>
      </c>
      <c r="B570" s="62">
        <f aca="true" t="shared" si="80" ref="B570:G570">B585+B595+B597+B609+B614+B602+B603+B605+B590+B622+B616+B619</f>
        <v>20450</v>
      </c>
      <c r="C570" s="63">
        <f t="shared" si="80"/>
        <v>35755.1</v>
      </c>
      <c r="D570" s="64">
        <f t="shared" si="80"/>
        <v>30709.899999999998</v>
      </c>
      <c r="E570" s="62">
        <f t="shared" si="80"/>
        <v>10795</v>
      </c>
      <c r="F570" s="63">
        <f t="shared" si="80"/>
        <v>51077.6</v>
      </c>
      <c r="G570" s="64">
        <f t="shared" si="80"/>
        <v>35114.26</v>
      </c>
      <c r="H570" s="43">
        <f>G570/D570*100</f>
        <v>114.34182462332996</v>
      </c>
    </row>
    <row r="571" spans="1:8" ht="12.75" customHeight="1">
      <c r="A571" s="26" t="s">
        <v>44</v>
      </c>
      <c r="B571" s="62">
        <f aca="true" t="shared" si="81" ref="B571:G571">B574+B575+B577+B578+B579+B581+B582+B584+B586+B587+B588+B591+B592+B594+B596+B598+B600+B601+B604+B606+B608+B610+B611+B613+B615+B617+B620+B621</f>
        <v>140550</v>
      </c>
      <c r="C571" s="63">
        <f t="shared" si="81"/>
        <v>296586.8</v>
      </c>
      <c r="D571" s="64">
        <f t="shared" si="81"/>
        <v>148864.80000000002</v>
      </c>
      <c r="E571" s="62">
        <f t="shared" si="81"/>
        <v>97205</v>
      </c>
      <c r="F571" s="63">
        <f t="shared" si="81"/>
        <v>336764.04</v>
      </c>
      <c r="G571" s="64">
        <f t="shared" si="81"/>
        <v>207334.85</v>
      </c>
      <c r="H571" s="43">
        <f>G571/D571*100</f>
        <v>139.27728381726237</v>
      </c>
    </row>
    <row r="572" spans="1:8" ht="10.5" customHeight="1">
      <c r="A572" s="23" t="s">
        <v>56</v>
      </c>
      <c r="B572" s="77"/>
      <c r="C572" s="63"/>
      <c r="D572" s="64"/>
      <c r="E572" s="77"/>
      <c r="F572" s="63"/>
      <c r="G572" s="64"/>
      <c r="H572" s="42"/>
    </row>
    <row r="573" spans="1:8" ht="12.75" customHeight="1">
      <c r="A573" s="27" t="s">
        <v>191</v>
      </c>
      <c r="B573" s="112">
        <f aca="true" t="shared" si="82" ref="B573:G573">B574+B575</f>
        <v>1000</v>
      </c>
      <c r="C573" s="113">
        <f t="shared" si="82"/>
        <v>1014.7</v>
      </c>
      <c r="D573" s="114">
        <f t="shared" si="82"/>
        <v>0</v>
      </c>
      <c r="E573" s="112">
        <f t="shared" si="82"/>
        <v>2000</v>
      </c>
      <c r="F573" s="113">
        <f t="shared" si="82"/>
        <v>4510.2</v>
      </c>
      <c r="G573" s="114">
        <f t="shared" si="82"/>
        <v>4492.97</v>
      </c>
      <c r="H573" s="60" t="s">
        <v>101</v>
      </c>
    </row>
    <row r="574" spans="1:8" ht="12.75" customHeight="1">
      <c r="A574" s="14" t="s">
        <v>166</v>
      </c>
      <c r="B574" s="81"/>
      <c r="C574" s="82">
        <v>1014.7</v>
      </c>
      <c r="D574" s="83"/>
      <c r="E574" s="81">
        <v>2000</v>
      </c>
      <c r="F574" s="82">
        <v>4510.2</v>
      </c>
      <c r="G574" s="83">
        <v>4492.97</v>
      </c>
      <c r="H574" s="151" t="s">
        <v>101</v>
      </c>
    </row>
    <row r="575" spans="1:8" ht="12.75" customHeight="1">
      <c r="A575" s="9" t="s">
        <v>142</v>
      </c>
      <c r="B575" s="81">
        <v>1000</v>
      </c>
      <c r="C575" s="82"/>
      <c r="D575" s="83"/>
      <c r="E575" s="81"/>
      <c r="F575" s="82"/>
      <c r="G575" s="83"/>
      <c r="H575" s="151" t="s">
        <v>101</v>
      </c>
    </row>
    <row r="576" spans="1:8" ht="12.75" customHeight="1">
      <c r="A576" s="27" t="s">
        <v>167</v>
      </c>
      <c r="B576" s="112">
        <f aca="true" t="shared" si="83" ref="B576:G576">B577+B578+B579</f>
        <v>2260</v>
      </c>
      <c r="C576" s="113">
        <f t="shared" si="83"/>
        <v>3595.8</v>
      </c>
      <c r="D576" s="114">
        <f t="shared" si="83"/>
        <v>1181.7</v>
      </c>
      <c r="E576" s="112">
        <f t="shared" si="83"/>
        <v>560</v>
      </c>
      <c r="F576" s="113">
        <f t="shared" si="83"/>
        <v>1478.6</v>
      </c>
      <c r="G576" s="114">
        <f t="shared" si="83"/>
        <v>435.56</v>
      </c>
      <c r="H576" s="52">
        <f>G576/D576*100</f>
        <v>36.85876279935686</v>
      </c>
    </row>
    <row r="577" spans="1:8" ht="12.75" customHeight="1">
      <c r="A577" s="14" t="s">
        <v>166</v>
      </c>
      <c r="B577" s="77">
        <v>2260</v>
      </c>
      <c r="C577" s="65">
        <v>3263</v>
      </c>
      <c r="D577" s="66">
        <v>1181.7</v>
      </c>
      <c r="E577" s="77">
        <v>560</v>
      </c>
      <c r="F577" s="65">
        <v>1271</v>
      </c>
      <c r="G577" s="66">
        <v>435.56</v>
      </c>
      <c r="H577" s="42">
        <f>G577/D577*100</f>
        <v>36.85876279935686</v>
      </c>
    </row>
    <row r="578" spans="1:8" ht="12.75" customHeight="1" hidden="1">
      <c r="A578" s="14" t="s">
        <v>169</v>
      </c>
      <c r="B578" s="77"/>
      <c r="C578" s="65"/>
      <c r="D578" s="66"/>
      <c r="E578" s="77"/>
      <c r="F578" s="65"/>
      <c r="G578" s="66"/>
      <c r="H578" s="44" t="s">
        <v>101</v>
      </c>
    </row>
    <row r="579" spans="1:8" ht="12.75" customHeight="1">
      <c r="A579" s="9" t="s">
        <v>142</v>
      </c>
      <c r="B579" s="77"/>
      <c r="C579" s="65">
        <v>332.8</v>
      </c>
      <c r="D579" s="66"/>
      <c r="E579" s="77"/>
      <c r="F579" s="65">
        <v>207.6</v>
      </c>
      <c r="G579" s="66"/>
      <c r="H579" s="44" t="s">
        <v>101</v>
      </c>
    </row>
    <row r="580" spans="1:8" ht="12.75" customHeight="1" hidden="1">
      <c r="A580" s="27" t="s">
        <v>103</v>
      </c>
      <c r="B580" s="112">
        <f aca="true" t="shared" si="84" ref="B580:G580">B581+B582</f>
        <v>0</v>
      </c>
      <c r="C580" s="113">
        <f t="shared" si="84"/>
        <v>0</v>
      </c>
      <c r="D580" s="114">
        <f t="shared" si="84"/>
        <v>0</v>
      </c>
      <c r="E580" s="112">
        <f t="shared" si="84"/>
        <v>0</v>
      </c>
      <c r="F580" s="113">
        <f t="shared" si="84"/>
        <v>0</v>
      </c>
      <c r="G580" s="114">
        <f t="shared" si="84"/>
        <v>0</v>
      </c>
      <c r="H580" s="60" t="s">
        <v>101</v>
      </c>
    </row>
    <row r="581" spans="1:8" ht="12.75" customHeight="1" hidden="1">
      <c r="A581" s="14" t="s">
        <v>168</v>
      </c>
      <c r="B581" s="77"/>
      <c r="C581" s="65"/>
      <c r="D581" s="66"/>
      <c r="E581" s="77"/>
      <c r="F581" s="65"/>
      <c r="G581" s="66"/>
      <c r="H581" s="44" t="s">
        <v>101</v>
      </c>
    </row>
    <row r="582" spans="1:8" ht="12.75" customHeight="1" hidden="1">
      <c r="A582" s="14" t="s">
        <v>142</v>
      </c>
      <c r="B582" s="77"/>
      <c r="C582" s="65"/>
      <c r="D582" s="66"/>
      <c r="E582" s="77"/>
      <c r="F582" s="65"/>
      <c r="G582" s="66"/>
      <c r="H582" s="44" t="s">
        <v>101</v>
      </c>
    </row>
    <row r="583" spans="1:8" ht="12.75" customHeight="1">
      <c r="A583" s="27" t="s">
        <v>57</v>
      </c>
      <c r="B583" s="112">
        <f aca="true" t="shared" si="85" ref="B583:G583">SUM(B584:B587)</f>
        <v>40000</v>
      </c>
      <c r="C583" s="113">
        <f t="shared" si="85"/>
        <v>102060.2</v>
      </c>
      <c r="D583" s="114">
        <f t="shared" si="85"/>
        <v>39678.9</v>
      </c>
      <c r="E583" s="112">
        <f t="shared" si="85"/>
        <v>17000</v>
      </c>
      <c r="F583" s="113">
        <f t="shared" si="85"/>
        <v>94513.73</v>
      </c>
      <c r="G583" s="114">
        <f t="shared" si="85"/>
        <v>61463.77</v>
      </c>
      <c r="H583" s="52">
        <f>G583/D583*100</f>
        <v>154.90290809473044</v>
      </c>
    </row>
    <row r="584" spans="1:8" ht="12.75" customHeight="1">
      <c r="A584" s="14" t="s">
        <v>171</v>
      </c>
      <c r="B584" s="77">
        <v>15000</v>
      </c>
      <c r="C584" s="65">
        <v>12717.7</v>
      </c>
      <c r="D584" s="66">
        <v>2478.9</v>
      </c>
      <c r="E584" s="77">
        <v>5000</v>
      </c>
      <c r="F584" s="65"/>
      <c r="G584" s="66"/>
      <c r="H584" s="44" t="s">
        <v>101</v>
      </c>
    </row>
    <row r="585" spans="1:8" ht="12.75" customHeight="1">
      <c r="A585" s="9" t="s">
        <v>407</v>
      </c>
      <c r="B585" s="77"/>
      <c r="C585" s="65"/>
      <c r="D585" s="66"/>
      <c r="E585" s="77"/>
      <c r="F585" s="65">
        <v>1000</v>
      </c>
      <c r="G585" s="66">
        <v>302.59</v>
      </c>
      <c r="H585" s="44" t="s">
        <v>101</v>
      </c>
    </row>
    <row r="586" spans="1:8" ht="13.5" customHeight="1">
      <c r="A586" s="14" t="s">
        <v>170</v>
      </c>
      <c r="B586" s="77">
        <v>21000</v>
      </c>
      <c r="C586" s="115">
        <v>88842.5</v>
      </c>
      <c r="D586" s="66">
        <v>37200</v>
      </c>
      <c r="E586" s="77">
        <v>10000</v>
      </c>
      <c r="F586" s="115">
        <v>93513.73</v>
      </c>
      <c r="G586" s="66">
        <v>61161.18</v>
      </c>
      <c r="H586" s="42">
        <f>G586/D586*100</f>
        <v>164.4117741935484</v>
      </c>
    </row>
    <row r="587" spans="1:8" ht="12.75" customHeight="1">
      <c r="A587" s="9" t="s">
        <v>408</v>
      </c>
      <c r="B587" s="77">
        <v>4000</v>
      </c>
      <c r="C587" s="65">
        <v>500</v>
      </c>
      <c r="D587" s="66"/>
      <c r="E587" s="77">
        <v>2000</v>
      </c>
      <c r="F587" s="65"/>
      <c r="G587" s="66"/>
      <c r="H587" s="44" t="s">
        <v>101</v>
      </c>
    </row>
    <row r="588" spans="1:8" ht="12.75" customHeight="1" hidden="1">
      <c r="A588" s="27" t="s">
        <v>141</v>
      </c>
      <c r="B588" s="112"/>
      <c r="C588" s="113"/>
      <c r="D588" s="114"/>
      <c r="E588" s="112"/>
      <c r="F588" s="113"/>
      <c r="G588" s="114"/>
      <c r="H588" s="44" t="s">
        <v>101</v>
      </c>
    </row>
    <row r="589" spans="1:8" ht="12.75" customHeight="1">
      <c r="A589" s="27" t="s">
        <v>248</v>
      </c>
      <c r="B589" s="112">
        <f aca="true" t="shared" si="86" ref="B589:G589">B590+B591+B592</f>
        <v>1000</v>
      </c>
      <c r="C589" s="113">
        <f t="shared" si="86"/>
        <v>3643.9</v>
      </c>
      <c r="D589" s="114">
        <f t="shared" si="86"/>
        <v>894.9000000000001</v>
      </c>
      <c r="E589" s="112">
        <f t="shared" si="86"/>
        <v>2600.5</v>
      </c>
      <c r="F589" s="113">
        <f t="shared" si="86"/>
        <v>5349.46</v>
      </c>
      <c r="G589" s="114">
        <f t="shared" si="86"/>
        <v>3790.71</v>
      </c>
      <c r="H589" s="52">
        <f>G589/D589*100</f>
        <v>423.59034528997654</v>
      </c>
    </row>
    <row r="590" spans="1:8" ht="12.75" customHeight="1">
      <c r="A590" s="9" t="s">
        <v>249</v>
      </c>
      <c r="B590" s="81">
        <v>1000</v>
      </c>
      <c r="C590" s="82">
        <v>1346</v>
      </c>
      <c r="D590" s="83">
        <v>510.3</v>
      </c>
      <c r="E590" s="81"/>
      <c r="F590" s="82">
        <v>426</v>
      </c>
      <c r="G590" s="83">
        <v>177.02</v>
      </c>
      <c r="H590" s="42">
        <f>G590/D590*100</f>
        <v>34.6893983931021</v>
      </c>
    </row>
    <row r="591" spans="1:8" ht="12.75" customHeight="1">
      <c r="A591" s="9" t="s">
        <v>250</v>
      </c>
      <c r="B591" s="81"/>
      <c r="C591" s="82">
        <v>2297.9</v>
      </c>
      <c r="D591" s="83">
        <v>384.6</v>
      </c>
      <c r="E591" s="81">
        <v>2600.5</v>
      </c>
      <c r="F591" s="82">
        <v>4896.4</v>
      </c>
      <c r="G591" s="83">
        <v>3613.69</v>
      </c>
      <c r="H591" s="42">
        <f>G591/D591*100</f>
        <v>939.5969838793551</v>
      </c>
    </row>
    <row r="592" spans="1:8" ht="12.75" customHeight="1">
      <c r="A592" s="9" t="s">
        <v>142</v>
      </c>
      <c r="B592" s="81"/>
      <c r="C592" s="82"/>
      <c r="D592" s="83"/>
      <c r="E592" s="81"/>
      <c r="F592" s="82">
        <v>27.06</v>
      </c>
      <c r="G592" s="83"/>
      <c r="H592" s="44" t="s">
        <v>101</v>
      </c>
    </row>
    <row r="593" spans="1:8" ht="12.75" customHeight="1">
      <c r="A593" s="27" t="s">
        <v>58</v>
      </c>
      <c r="B593" s="112">
        <f aca="true" t="shared" si="87" ref="B593:G593">SUM(B594:B598)</f>
        <v>30000</v>
      </c>
      <c r="C593" s="113">
        <f t="shared" si="87"/>
        <v>63203.4</v>
      </c>
      <c r="D593" s="114">
        <f t="shared" si="87"/>
        <v>56758.1</v>
      </c>
      <c r="E593" s="112">
        <f t="shared" si="87"/>
        <v>25800</v>
      </c>
      <c r="F593" s="113">
        <f t="shared" si="87"/>
        <v>69242.7</v>
      </c>
      <c r="G593" s="114">
        <f t="shared" si="87"/>
        <v>58970.97</v>
      </c>
      <c r="H593" s="52">
        <f>G593/D593*100</f>
        <v>103.89877391949342</v>
      </c>
    </row>
    <row r="594" spans="1:8" ht="12.75" customHeight="1">
      <c r="A594" s="9" t="s">
        <v>171</v>
      </c>
      <c r="B594" s="77">
        <v>13500</v>
      </c>
      <c r="C594" s="65">
        <v>42650</v>
      </c>
      <c r="D594" s="66">
        <v>38410.3</v>
      </c>
      <c r="E594" s="77">
        <v>17200</v>
      </c>
      <c r="F594" s="65">
        <v>39533.5</v>
      </c>
      <c r="G594" s="66">
        <v>33472.79</v>
      </c>
      <c r="H594" s="42">
        <f>G594/D594*100</f>
        <v>87.14534903398307</v>
      </c>
    </row>
    <row r="595" spans="1:8" ht="12.75" customHeight="1">
      <c r="A595" s="9" t="s">
        <v>360</v>
      </c>
      <c r="B595" s="77">
        <v>10000</v>
      </c>
      <c r="C595" s="65">
        <v>17840.4</v>
      </c>
      <c r="D595" s="66">
        <v>15881.7</v>
      </c>
      <c r="E595" s="77">
        <v>8600</v>
      </c>
      <c r="F595" s="65">
        <v>27809.2</v>
      </c>
      <c r="G595" s="66">
        <v>25400.18</v>
      </c>
      <c r="H595" s="42">
        <f>G595/D595*100</f>
        <v>159.93363430866972</v>
      </c>
    </row>
    <row r="596" spans="1:8" ht="12.75" customHeight="1">
      <c r="A596" s="14" t="s">
        <v>93</v>
      </c>
      <c r="B596" s="77">
        <v>3500</v>
      </c>
      <c r="C596" s="65">
        <v>2613</v>
      </c>
      <c r="D596" s="66">
        <v>2466.1</v>
      </c>
      <c r="E596" s="77"/>
      <c r="F596" s="65"/>
      <c r="G596" s="66"/>
      <c r="H596" s="44" t="s">
        <v>101</v>
      </c>
    </row>
    <row r="597" spans="1:8" ht="12.75" customHeight="1">
      <c r="A597" s="9" t="s">
        <v>94</v>
      </c>
      <c r="B597" s="77"/>
      <c r="C597" s="65">
        <v>100</v>
      </c>
      <c r="D597" s="66"/>
      <c r="E597" s="77"/>
      <c r="F597" s="65">
        <v>1900</v>
      </c>
      <c r="G597" s="66">
        <v>98</v>
      </c>
      <c r="H597" s="44" t="s">
        <v>101</v>
      </c>
    </row>
    <row r="598" spans="1:8" ht="12.75" customHeight="1">
      <c r="A598" s="14" t="s">
        <v>140</v>
      </c>
      <c r="B598" s="77">
        <v>3000</v>
      </c>
      <c r="C598" s="65"/>
      <c r="D598" s="66"/>
      <c r="E598" s="77"/>
      <c r="F598" s="65"/>
      <c r="G598" s="66"/>
      <c r="H598" s="44" t="s">
        <v>101</v>
      </c>
    </row>
    <row r="599" spans="1:8" ht="12.75" customHeight="1">
      <c r="A599" s="27" t="s">
        <v>59</v>
      </c>
      <c r="B599" s="112">
        <f aca="true" t="shared" si="88" ref="B599:G599">SUM(B600:B606)</f>
        <v>65000</v>
      </c>
      <c r="C599" s="113">
        <f t="shared" si="88"/>
        <v>116358.7</v>
      </c>
      <c r="D599" s="114">
        <f t="shared" si="88"/>
        <v>73448.99999999999</v>
      </c>
      <c r="E599" s="112">
        <f t="shared" si="88"/>
        <v>40539.5</v>
      </c>
      <c r="F599" s="113">
        <f t="shared" si="88"/>
        <v>153624.63</v>
      </c>
      <c r="G599" s="114">
        <f t="shared" si="88"/>
        <v>71367.07999999999</v>
      </c>
      <c r="H599" s="52">
        <f aca="true" t="shared" si="89" ref="H599:H605">G599/D599*100</f>
        <v>97.16548897874716</v>
      </c>
    </row>
    <row r="600" spans="1:8" ht="12.75" customHeight="1">
      <c r="A600" s="14" t="s">
        <v>172</v>
      </c>
      <c r="B600" s="77">
        <v>8250</v>
      </c>
      <c r="C600" s="65">
        <v>13080</v>
      </c>
      <c r="D600" s="66">
        <v>1074.2</v>
      </c>
      <c r="E600" s="77">
        <v>20210</v>
      </c>
      <c r="F600" s="65">
        <v>45233</v>
      </c>
      <c r="G600" s="66">
        <v>31833.03</v>
      </c>
      <c r="H600" s="42">
        <f t="shared" si="89"/>
        <v>2963.417426922361</v>
      </c>
    </row>
    <row r="601" spans="1:8" ht="12.75" customHeight="1">
      <c r="A601" s="9" t="s">
        <v>214</v>
      </c>
      <c r="B601" s="77">
        <v>36600</v>
      </c>
      <c r="C601" s="65">
        <v>44987.5</v>
      </c>
      <c r="D601" s="66">
        <v>33268.7</v>
      </c>
      <c r="E601" s="77">
        <v>300</v>
      </c>
      <c r="F601" s="65">
        <v>41162.85</v>
      </c>
      <c r="G601" s="66">
        <v>15426.17</v>
      </c>
      <c r="H601" s="42">
        <f t="shared" si="89"/>
        <v>46.36841836320626</v>
      </c>
    </row>
    <row r="602" spans="1:8" ht="12.75" customHeight="1">
      <c r="A602" s="9" t="s">
        <v>361</v>
      </c>
      <c r="B602" s="77"/>
      <c r="C602" s="65">
        <v>700</v>
      </c>
      <c r="D602" s="66">
        <v>700</v>
      </c>
      <c r="E602" s="77"/>
      <c r="F602" s="65">
        <v>5545.4</v>
      </c>
      <c r="G602" s="66"/>
      <c r="H602" s="44" t="s">
        <v>101</v>
      </c>
    </row>
    <row r="603" spans="1:8" ht="12.75" customHeight="1">
      <c r="A603" s="14" t="s">
        <v>173</v>
      </c>
      <c r="B603" s="77"/>
      <c r="C603" s="65">
        <v>1200.6</v>
      </c>
      <c r="D603" s="66">
        <v>1195.2</v>
      </c>
      <c r="E603" s="77"/>
      <c r="F603" s="65"/>
      <c r="G603" s="66"/>
      <c r="H603" s="44" t="s">
        <v>101</v>
      </c>
    </row>
    <row r="604" spans="1:8" ht="12.75" customHeight="1">
      <c r="A604" s="14" t="s">
        <v>93</v>
      </c>
      <c r="B604" s="77">
        <v>5700</v>
      </c>
      <c r="C604" s="65">
        <v>40666.8</v>
      </c>
      <c r="D604" s="66">
        <v>25992.1</v>
      </c>
      <c r="E604" s="77">
        <v>16260</v>
      </c>
      <c r="F604" s="65">
        <v>47275.28</v>
      </c>
      <c r="G604" s="66">
        <v>18715.85</v>
      </c>
      <c r="H604" s="42">
        <f t="shared" si="89"/>
        <v>72.00591718252853</v>
      </c>
    </row>
    <row r="605" spans="1:8" ht="12.75" customHeight="1">
      <c r="A605" s="14" t="s">
        <v>94</v>
      </c>
      <c r="B605" s="77">
        <v>7450</v>
      </c>
      <c r="C605" s="65">
        <v>12718.1</v>
      </c>
      <c r="D605" s="66">
        <v>11218.8</v>
      </c>
      <c r="E605" s="77">
        <v>1930</v>
      </c>
      <c r="F605" s="65">
        <v>10277</v>
      </c>
      <c r="G605" s="66">
        <v>5392.03</v>
      </c>
      <c r="H605" s="42">
        <f t="shared" si="89"/>
        <v>48.06244874674653</v>
      </c>
    </row>
    <row r="606" spans="1:8" ht="12.75" customHeight="1" thickBot="1">
      <c r="A606" s="24" t="s">
        <v>140</v>
      </c>
      <c r="B606" s="84">
        <v>7000</v>
      </c>
      <c r="C606" s="98">
        <v>3005.7</v>
      </c>
      <c r="D606" s="99"/>
      <c r="E606" s="84">
        <v>1839.5</v>
      </c>
      <c r="F606" s="98">
        <v>4131.1</v>
      </c>
      <c r="G606" s="99"/>
      <c r="H606" s="48" t="s">
        <v>101</v>
      </c>
    </row>
    <row r="607" spans="1:8" ht="12.75" customHeight="1">
      <c r="A607" s="27" t="s">
        <v>53</v>
      </c>
      <c r="B607" s="112">
        <f aca="true" t="shared" si="90" ref="B607:G607">SUM(B608:B611)</f>
        <v>2000</v>
      </c>
      <c r="C607" s="113">
        <f t="shared" si="90"/>
        <v>2258.5</v>
      </c>
      <c r="D607" s="114">
        <f t="shared" si="90"/>
        <v>1768.6</v>
      </c>
      <c r="E607" s="112">
        <f t="shared" si="90"/>
        <v>1500</v>
      </c>
      <c r="F607" s="113">
        <f t="shared" si="90"/>
        <v>1989.9</v>
      </c>
      <c r="G607" s="114">
        <f t="shared" si="90"/>
        <v>1343.01</v>
      </c>
      <c r="H607" s="52">
        <f>G607/D607*100</f>
        <v>75.93633382336311</v>
      </c>
    </row>
    <row r="608" spans="1:8" ht="12.75" customHeight="1">
      <c r="A608" s="14" t="s">
        <v>171</v>
      </c>
      <c r="B608" s="77">
        <v>800</v>
      </c>
      <c r="C608" s="65">
        <v>1190</v>
      </c>
      <c r="D608" s="66">
        <v>1179.5</v>
      </c>
      <c r="E608" s="77">
        <v>735</v>
      </c>
      <c r="F608" s="65">
        <v>1316</v>
      </c>
      <c r="G608" s="66">
        <v>854.93</v>
      </c>
      <c r="H608" s="42">
        <f>G608/D608*100</f>
        <v>72.48240779991522</v>
      </c>
    </row>
    <row r="609" spans="1:8" ht="12.75" customHeight="1">
      <c r="A609" s="9" t="s">
        <v>360</v>
      </c>
      <c r="B609" s="77"/>
      <c r="C609" s="65"/>
      <c r="D609" s="66"/>
      <c r="E609" s="77">
        <v>265</v>
      </c>
      <c r="F609" s="65">
        <v>310</v>
      </c>
      <c r="G609" s="66">
        <v>306.58</v>
      </c>
      <c r="H609" s="44" t="s">
        <v>101</v>
      </c>
    </row>
    <row r="610" spans="1:8" ht="12.75" customHeight="1">
      <c r="A610" s="9" t="s">
        <v>192</v>
      </c>
      <c r="B610" s="77">
        <v>550</v>
      </c>
      <c r="C610" s="65">
        <v>650</v>
      </c>
      <c r="D610" s="66">
        <v>589.1</v>
      </c>
      <c r="E610" s="77">
        <v>500</v>
      </c>
      <c r="F610" s="65">
        <v>300</v>
      </c>
      <c r="G610" s="66">
        <v>181.5</v>
      </c>
      <c r="H610" s="42">
        <f>G610/D610*100</f>
        <v>30.809709726701744</v>
      </c>
    </row>
    <row r="611" spans="1:8" ht="12.75" customHeight="1">
      <c r="A611" s="14" t="s">
        <v>142</v>
      </c>
      <c r="B611" s="77">
        <v>650</v>
      </c>
      <c r="C611" s="65">
        <v>418.5</v>
      </c>
      <c r="D611" s="66"/>
      <c r="E611" s="77"/>
      <c r="F611" s="65">
        <v>63.9</v>
      </c>
      <c r="G611" s="66"/>
      <c r="H611" s="44" t="s">
        <v>101</v>
      </c>
    </row>
    <row r="612" spans="1:8" ht="12.75" customHeight="1">
      <c r="A612" s="27" t="s">
        <v>50</v>
      </c>
      <c r="B612" s="112">
        <f aca="true" t="shared" si="91" ref="B612:G612">SUM(B613:B617)</f>
        <v>12000</v>
      </c>
      <c r="C612" s="113">
        <f t="shared" si="91"/>
        <v>37067.1</v>
      </c>
      <c r="D612" s="114">
        <f t="shared" si="91"/>
        <v>5837.4</v>
      </c>
      <c r="E612" s="112">
        <f t="shared" si="91"/>
        <v>18000</v>
      </c>
      <c r="F612" s="113">
        <f t="shared" si="91"/>
        <v>56129.700000000004</v>
      </c>
      <c r="G612" s="114">
        <f t="shared" si="91"/>
        <v>40578.340000000004</v>
      </c>
      <c r="H612" s="52">
        <f>G612/D612*100</f>
        <v>695.1440709905096</v>
      </c>
    </row>
    <row r="613" spans="1:8" ht="12.75" customHeight="1">
      <c r="A613" s="14" t="s">
        <v>171</v>
      </c>
      <c r="B613" s="77"/>
      <c r="C613" s="65">
        <v>6069.7</v>
      </c>
      <c r="D613" s="66">
        <v>1656</v>
      </c>
      <c r="E613" s="77"/>
      <c r="F613" s="65">
        <v>4034</v>
      </c>
      <c r="G613" s="66">
        <v>2530.44</v>
      </c>
      <c r="H613" s="42">
        <f>G613/D613*100</f>
        <v>152.80434782608697</v>
      </c>
    </row>
    <row r="614" spans="1:8" ht="12.75" customHeight="1">
      <c r="A614" s="9" t="s">
        <v>360</v>
      </c>
      <c r="B614" s="77"/>
      <c r="C614" s="65">
        <v>1850</v>
      </c>
      <c r="D614" s="66">
        <v>1197.8</v>
      </c>
      <c r="E614" s="77"/>
      <c r="F614" s="65">
        <v>1600</v>
      </c>
      <c r="G614" s="66">
        <v>1588.29</v>
      </c>
      <c r="H614" s="42">
        <f>G614/D614*100</f>
        <v>132.60060110202036</v>
      </c>
    </row>
    <row r="615" spans="1:8" ht="12.75" customHeight="1">
      <c r="A615" s="14" t="s">
        <v>93</v>
      </c>
      <c r="B615" s="77">
        <v>10800</v>
      </c>
      <c r="C615" s="65">
        <v>29103.4</v>
      </c>
      <c r="D615" s="66">
        <v>2983.6</v>
      </c>
      <c r="E615" s="77">
        <v>17000</v>
      </c>
      <c r="F615" s="65">
        <v>48219.4</v>
      </c>
      <c r="G615" s="66">
        <v>34616.74</v>
      </c>
      <c r="H615" s="42">
        <f>G615/D615*100</f>
        <v>1160.233945569111</v>
      </c>
    </row>
    <row r="616" spans="1:8" ht="12.75" customHeight="1">
      <c r="A616" s="14" t="s">
        <v>94</v>
      </c>
      <c r="B616" s="77"/>
      <c r="C616" s="115"/>
      <c r="D616" s="66"/>
      <c r="E616" s="77"/>
      <c r="F616" s="115">
        <v>2200</v>
      </c>
      <c r="G616" s="66">
        <v>1842.87</v>
      </c>
      <c r="H616" s="44" t="s">
        <v>101</v>
      </c>
    </row>
    <row r="617" spans="1:8" ht="12.75" customHeight="1">
      <c r="A617" s="14" t="s">
        <v>144</v>
      </c>
      <c r="B617" s="77">
        <v>1200</v>
      </c>
      <c r="C617" s="65">
        <v>44</v>
      </c>
      <c r="D617" s="66"/>
      <c r="E617" s="77">
        <v>1000</v>
      </c>
      <c r="F617" s="65">
        <v>76.3</v>
      </c>
      <c r="G617" s="66"/>
      <c r="H617" s="44" t="s">
        <v>101</v>
      </c>
    </row>
    <row r="618" spans="1:8" ht="12.75" customHeight="1">
      <c r="A618" s="16" t="s">
        <v>357</v>
      </c>
      <c r="B618" s="112">
        <f aca="true" t="shared" si="92" ref="B618:G618">SUM(B619:B621)</f>
        <v>7740</v>
      </c>
      <c r="C618" s="113">
        <f t="shared" si="92"/>
        <v>3139.6</v>
      </c>
      <c r="D618" s="114">
        <f t="shared" si="92"/>
        <v>0</v>
      </c>
      <c r="E618" s="112">
        <f t="shared" si="92"/>
        <v>0</v>
      </c>
      <c r="F618" s="113">
        <f t="shared" si="92"/>
        <v>992.72</v>
      </c>
      <c r="G618" s="114">
        <f t="shared" si="92"/>
        <v>0</v>
      </c>
      <c r="H618" s="60" t="s">
        <v>101</v>
      </c>
    </row>
    <row r="619" spans="1:8" ht="12.75" customHeight="1">
      <c r="A619" s="9" t="s">
        <v>358</v>
      </c>
      <c r="B619" s="81">
        <v>2000</v>
      </c>
      <c r="C619" s="82">
        <v>0</v>
      </c>
      <c r="D619" s="102"/>
      <c r="E619" s="81"/>
      <c r="F619" s="82"/>
      <c r="G619" s="102"/>
      <c r="H619" s="44" t="s">
        <v>101</v>
      </c>
    </row>
    <row r="620" spans="1:8" ht="12.75" customHeight="1">
      <c r="A620" s="9" t="s">
        <v>362</v>
      </c>
      <c r="B620" s="81">
        <v>2000</v>
      </c>
      <c r="C620" s="82">
        <v>0</v>
      </c>
      <c r="D620" s="102"/>
      <c r="E620" s="81"/>
      <c r="F620" s="82"/>
      <c r="G620" s="102"/>
      <c r="H620" s="44" t="s">
        <v>101</v>
      </c>
    </row>
    <row r="621" spans="1:8" ht="12.75" customHeight="1">
      <c r="A621" s="9" t="s">
        <v>359</v>
      </c>
      <c r="B621" s="81">
        <v>3740</v>
      </c>
      <c r="C621" s="82">
        <v>3139.6</v>
      </c>
      <c r="D621" s="102"/>
      <c r="E621" s="81"/>
      <c r="F621" s="82">
        <v>992.72</v>
      </c>
      <c r="G621" s="102"/>
      <c r="H621" s="44" t="s">
        <v>101</v>
      </c>
    </row>
    <row r="622" spans="1:8" ht="12.75" customHeight="1" thickBot="1">
      <c r="A622" s="24" t="s">
        <v>143</v>
      </c>
      <c r="B622" s="84"/>
      <c r="C622" s="98"/>
      <c r="D622" s="99">
        <v>6.1</v>
      </c>
      <c r="E622" s="84"/>
      <c r="F622" s="98">
        <v>10</v>
      </c>
      <c r="G622" s="99">
        <v>6.7</v>
      </c>
      <c r="H622" s="46">
        <f>G622/D622*100</f>
        <v>109.8360655737705</v>
      </c>
    </row>
    <row r="623" spans="1:8" ht="15" customHeight="1" thickBot="1">
      <c r="A623" s="28" t="s">
        <v>81</v>
      </c>
      <c r="B623" s="116">
        <v>4798</v>
      </c>
      <c r="C623" s="117">
        <v>5618</v>
      </c>
      <c r="D623" s="118">
        <v>3544.5</v>
      </c>
      <c r="E623" s="116">
        <v>4959.7</v>
      </c>
      <c r="F623" s="117">
        <v>7027.87</v>
      </c>
      <c r="G623" s="118">
        <v>5156.77</v>
      </c>
      <c r="H623" s="152">
        <f>G623/D623*100</f>
        <v>145.48652842431937</v>
      </c>
    </row>
    <row r="624" spans="1:8" ht="21.75" customHeight="1" thickBot="1">
      <c r="A624" s="29" t="s">
        <v>28</v>
      </c>
      <c r="B624" s="119">
        <f aca="true" t="shared" si="93" ref="B624:G624">B144+B164+B193+B225+B250+B309+B358+B385+B409+B470+B505+B530+B539+B546+B564+B568+B623+B274+B260+B215</f>
        <v>3476692.5</v>
      </c>
      <c r="C624" s="120">
        <f t="shared" si="93"/>
        <v>9884382.4</v>
      </c>
      <c r="D624" s="121">
        <f t="shared" si="93"/>
        <v>8784050.700000001</v>
      </c>
      <c r="E624" s="119">
        <f t="shared" si="93"/>
        <v>3228042.1000000006</v>
      </c>
      <c r="F624" s="120">
        <f t="shared" si="93"/>
        <v>10164036.52</v>
      </c>
      <c r="G624" s="121">
        <f t="shared" si="93"/>
        <v>9220009.030000001</v>
      </c>
      <c r="H624" s="153">
        <f>G624/D624*100</f>
        <v>104.96306709614052</v>
      </c>
    </row>
    <row r="625" spans="1:8" ht="15" customHeight="1" thickBot="1">
      <c r="A625" s="30" t="s">
        <v>45</v>
      </c>
      <c r="B625" s="122">
        <v>-4798</v>
      </c>
      <c r="C625" s="123">
        <v>-4886</v>
      </c>
      <c r="D625" s="124">
        <v>-4765.3</v>
      </c>
      <c r="E625" s="122">
        <v>-4959.7</v>
      </c>
      <c r="F625" s="123">
        <v>-5077.2</v>
      </c>
      <c r="G625" s="124">
        <v>-5055.61</v>
      </c>
      <c r="H625" s="154">
        <f>G625/D625*100</f>
        <v>106.09216628543847</v>
      </c>
    </row>
    <row r="626" spans="1:8" ht="24.75" customHeight="1">
      <c r="A626" s="31" t="s">
        <v>82</v>
      </c>
      <c r="B626" s="125">
        <f aca="true" t="shared" si="94" ref="B626:G626">B624+B625</f>
        <v>3471894.5</v>
      </c>
      <c r="C626" s="126">
        <f t="shared" si="94"/>
        <v>9879496.4</v>
      </c>
      <c r="D626" s="127">
        <f t="shared" si="94"/>
        <v>8779285.4</v>
      </c>
      <c r="E626" s="125">
        <f t="shared" si="94"/>
        <v>3223082.4000000004</v>
      </c>
      <c r="F626" s="126">
        <f t="shared" si="94"/>
        <v>10158959.32</v>
      </c>
      <c r="G626" s="127">
        <f t="shared" si="94"/>
        <v>9214953.420000002</v>
      </c>
      <c r="H626" s="155">
        <f>G626/D626*100</f>
        <v>104.96245423346188</v>
      </c>
    </row>
    <row r="627" spans="1:8" ht="10.5" customHeight="1">
      <c r="A627" s="32" t="s">
        <v>3</v>
      </c>
      <c r="B627" s="128"/>
      <c r="C627" s="129"/>
      <c r="D627" s="130"/>
      <c r="E627" s="128"/>
      <c r="F627" s="129"/>
      <c r="G627" s="130"/>
      <c r="H627" s="156"/>
    </row>
    <row r="628" spans="1:8" ht="18.75" customHeight="1">
      <c r="A628" s="33" t="s">
        <v>43</v>
      </c>
      <c r="B628" s="131">
        <f aca="true" t="shared" si="95" ref="B628:G628">B145+B165+B194+B226+B251+B275+B310+B359+B386+B410+B471+B506+B531+B540+B548+B565+B570+B623+B625+B16+B216+B261</f>
        <v>2841293.8000000003</v>
      </c>
      <c r="C628" s="132">
        <f t="shared" si="95"/>
        <v>8323667.9</v>
      </c>
      <c r="D628" s="133">
        <f t="shared" si="95"/>
        <v>8029505.3</v>
      </c>
      <c r="E628" s="131">
        <f t="shared" si="95"/>
        <v>2832911.5</v>
      </c>
      <c r="F628" s="132">
        <f t="shared" si="95"/>
        <v>8423900.77</v>
      </c>
      <c r="G628" s="133">
        <f t="shared" si="95"/>
        <v>8168619.179999999</v>
      </c>
      <c r="H628" s="157">
        <f>G628/D628*100</f>
        <v>101.73253363441954</v>
      </c>
    </row>
    <row r="629" spans="1:8" ht="17.25" customHeight="1" thickBot="1">
      <c r="A629" s="30" t="s">
        <v>44</v>
      </c>
      <c r="B629" s="122">
        <f aca="true" t="shared" si="96" ref="B629:G629">B158+B189+B206+B242+B294+B349+B374+B400+B439+B498+B519+B536+B559+B571+B221+B256+B268</f>
        <v>630600.7</v>
      </c>
      <c r="C629" s="123">
        <f t="shared" si="96"/>
        <v>1555828.5000000002</v>
      </c>
      <c r="D629" s="124">
        <f t="shared" si="96"/>
        <v>749780.1000000002</v>
      </c>
      <c r="E629" s="122">
        <f t="shared" si="96"/>
        <v>390170.89999999997</v>
      </c>
      <c r="F629" s="123">
        <f t="shared" si="96"/>
        <v>1735058.55</v>
      </c>
      <c r="G629" s="124">
        <f t="shared" si="96"/>
        <v>1046334.24</v>
      </c>
      <c r="H629" s="154">
        <f>G629/D629*100</f>
        <v>139.55214868999585</v>
      </c>
    </row>
    <row r="630" spans="1:8" ht="24.75" customHeight="1" thickBot="1">
      <c r="A630" s="17" t="s">
        <v>46</v>
      </c>
      <c r="B630" s="119">
        <f aca="true" t="shared" si="97" ref="B630:G630">B142-B624-B625</f>
        <v>-137500</v>
      </c>
      <c r="C630" s="120">
        <f t="shared" si="97"/>
        <v>-993726</v>
      </c>
      <c r="D630" s="121">
        <f t="shared" si="97"/>
        <v>258686.3</v>
      </c>
      <c r="E630" s="119">
        <f t="shared" si="97"/>
        <v>112499.99999999935</v>
      </c>
      <c r="F630" s="120">
        <f t="shared" si="97"/>
        <v>-839912.3800000001</v>
      </c>
      <c r="G630" s="121">
        <f t="shared" si="97"/>
        <v>339104.1899999982</v>
      </c>
      <c r="H630" s="153">
        <f>G630/D630*100</f>
        <v>131.087030894175</v>
      </c>
    </row>
    <row r="631" spans="1:8" ht="22.5" customHeight="1">
      <c r="A631" s="31" t="s">
        <v>67</v>
      </c>
      <c r="B631" s="125">
        <f aca="true" t="shared" si="98" ref="B631:G631">SUM(B633:B638)</f>
        <v>137500</v>
      </c>
      <c r="C631" s="126">
        <f t="shared" si="98"/>
        <v>993726</v>
      </c>
      <c r="D631" s="127">
        <f t="shared" si="98"/>
        <v>-258686.3</v>
      </c>
      <c r="E631" s="125">
        <f t="shared" si="98"/>
        <v>-112500</v>
      </c>
      <c r="F631" s="126">
        <f t="shared" si="98"/>
        <v>839912.3300000001</v>
      </c>
      <c r="G631" s="127">
        <f t="shared" si="98"/>
        <v>-339104.19</v>
      </c>
      <c r="H631" s="158" t="s">
        <v>101</v>
      </c>
    </row>
    <row r="632" spans="1:8" ht="10.5" customHeight="1">
      <c r="A632" s="34" t="s">
        <v>3</v>
      </c>
      <c r="B632" s="125"/>
      <c r="C632" s="126"/>
      <c r="D632" s="127"/>
      <c r="E632" s="125"/>
      <c r="F632" s="126"/>
      <c r="G632" s="127"/>
      <c r="H632" s="42"/>
    </row>
    <row r="633" spans="1:8" ht="12.75" customHeight="1">
      <c r="A633" s="34" t="s">
        <v>145</v>
      </c>
      <c r="B633" s="134">
        <v>300000</v>
      </c>
      <c r="C633" s="135">
        <v>300000</v>
      </c>
      <c r="D633" s="136"/>
      <c r="E633" s="134">
        <v>50000</v>
      </c>
      <c r="F633" s="135">
        <v>50000</v>
      </c>
      <c r="G633" s="136">
        <v>19355.38</v>
      </c>
      <c r="H633" s="44" t="s">
        <v>101</v>
      </c>
    </row>
    <row r="634" spans="1:8" ht="12.75" customHeight="1" hidden="1">
      <c r="A634" s="34" t="s">
        <v>146</v>
      </c>
      <c r="B634" s="125"/>
      <c r="C634" s="135"/>
      <c r="D634" s="136"/>
      <c r="E634" s="125"/>
      <c r="F634" s="135"/>
      <c r="G634" s="136"/>
      <c r="H634" s="44" t="s">
        <v>101</v>
      </c>
    </row>
    <row r="635" spans="1:8" ht="12.75" customHeight="1">
      <c r="A635" s="54" t="s">
        <v>221</v>
      </c>
      <c r="B635" s="134">
        <v>-162500</v>
      </c>
      <c r="C635" s="135">
        <v>-162500</v>
      </c>
      <c r="D635" s="136">
        <v>-162500</v>
      </c>
      <c r="E635" s="134">
        <v>-162500</v>
      </c>
      <c r="F635" s="135">
        <v>-162500</v>
      </c>
      <c r="G635" s="136">
        <v>-162500</v>
      </c>
      <c r="H635" s="42">
        <f>G635/D635*100</f>
        <v>100</v>
      </c>
    </row>
    <row r="636" spans="1:8" ht="12.75" customHeight="1" hidden="1">
      <c r="A636" s="34" t="s">
        <v>147</v>
      </c>
      <c r="B636" s="125"/>
      <c r="C636" s="135"/>
      <c r="D636" s="136"/>
      <c r="E636" s="125"/>
      <c r="F636" s="135"/>
      <c r="G636" s="136"/>
      <c r="H636" s="44" t="s">
        <v>101</v>
      </c>
    </row>
    <row r="637" spans="1:8" ht="12.75" customHeight="1">
      <c r="A637" s="34" t="s">
        <v>148</v>
      </c>
      <c r="B637" s="125"/>
      <c r="C637" s="135">
        <v>732</v>
      </c>
      <c r="D637" s="136"/>
      <c r="E637" s="125"/>
      <c r="F637" s="135">
        <v>1950.67</v>
      </c>
      <c r="G637" s="136">
        <v>101.16</v>
      </c>
      <c r="H637" s="44" t="s">
        <v>101</v>
      </c>
    </row>
    <row r="638" spans="1:8" ht="15" customHeight="1" thickBot="1">
      <c r="A638" s="35" t="s">
        <v>68</v>
      </c>
      <c r="B638" s="88"/>
      <c r="C638" s="137">
        <v>855494</v>
      </c>
      <c r="D638" s="138">
        <v>-96186.3</v>
      </c>
      <c r="E638" s="88"/>
      <c r="F638" s="137">
        <v>950461.66</v>
      </c>
      <c r="G638" s="138">
        <v>-196060.73</v>
      </c>
      <c r="H638" s="48" t="s">
        <v>101</v>
      </c>
    </row>
    <row r="639" spans="1:7" ht="15" customHeight="1">
      <c r="A639" s="2"/>
      <c r="B639" s="139"/>
      <c r="C639" s="139"/>
      <c r="D639" s="139"/>
      <c r="E639" s="139"/>
      <c r="F639" s="139"/>
      <c r="G639" s="139"/>
    </row>
    <row r="640" spans="2:7" ht="15" customHeight="1">
      <c r="B640" s="140"/>
      <c r="C640" s="140"/>
      <c r="D640" s="140"/>
      <c r="E640" s="141"/>
      <c r="F640" s="141"/>
      <c r="G640" s="141"/>
    </row>
    <row r="641" spans="2:7" ht="15" customHeight="1">
      <c r="B641" s="6"/>
      <c r="C641" s="6"/>
      <c r="D641" s="6"/>
      <c r="E641" s="5"/>
      <c r="F641" s="5"/>
      <c r="G641" s="5"/>
    </row>
    <row r="642" spans="2:7" ht="15" customHeight="1">
      <c r="B642" s="6"/>
      <c r="C642" s="6"/>
      <c r="D642" s="6"/>
      <c r="E642" s="5"/>
      <c r="F642" s="5"/>
      <c r="G642" s="5"/>
    </row>
    <row r="643" spans="2:7" ht="15" customHeight="1">
      <c r="B643" s="6"/>
      <c r="C643" s="6"/>
      <c r="D643" s="6"/>
      <c r="E643" s="5"/>
      <c r="F643" s="5"/>
      <c r="G643" s="5"/>
    </row>
    <row r="644" spans="2:7" ht="15" customHeight="1">
      <c r="B644" s="6"/>
      <c r="C644" s="6"/>
      <c r="D644" s="6"/>
      <c r="E644" s="5"/>
      <c r="F644" s="5"/>
      <c r="G644" s="5"/>
    </row>
    <row r="645" spans="2:7" ht="15" customHeight="1">
      <c r="B645" s="6"/>
      <c r="C645" s="6"/>
      <c r="D645" s="6"/>
      <c r="E645" s="5"/>
      <c r="F645" s="5"/>
      <c r="G645" s="5"/>
    </row>
    <row r="646" spans="2:7" ht="15" customHeight="1">
      <c r="B646" s="6"/>
      <c r="C646" s="6"/>
      <c r="D646" s="6"/>
      <c r="E646" s="5"/>
      <c r="F646" s="5"/>
      <c r="G646" s="5"/>
    </row>
    <row r="647" spans="2:7" ht="15" customHeight="1">
      <c r="B647" s="6"/>
      <c r="C647" s="6"/>
      <c r="D647" s="6"/>
      <c r="E647" s="5"/>
      <c r="F647" s="5"/>
      <c r="G647" s="5"/>
    </row>
    <row r="648" spans="2:7" ht="15" customHeight="1">
      <c r="B648" s="6"/>
      <c r="C648" s="6"/>
      <c r="D648" s="6"/>
      <c r="E648" s="5"/>
      <c r="F648" s="5"/>
      <c r="G648" s="5"/>
    </row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</sheetData>
  <sheetProtection/>
  <mergeCells count="6">
    <mergeCell ref="A2:H2"/>
    <mergeCell ref="A3:H3"/>
    <mergeCell ref="A4:H4"/>
    <mergeCell ref="A6:A8"/>
    <mergeCell ref="B6:D6"/>
    <mergeCell ref="E6:G6"/>
  </mergeCells>
  <printOptions horizontalCentered="1"/>
  <pageMargins left="0.3937007874015748" right="0.3937007874015748" top="0.5905511811023623" bottom="0.5905511811023623" header="0.5905511811023623" footer="0.3937007874015748"/>
  <pageSetup horizontalDpi="600" verticalDpi="600" orientation="landscape" paperSize="9" scale="92" r:id="rId1"/>
  <headerFooter alignWithMargins="0">
    <oddFooter>&amp;CStránka &amp;P&amp;RTab.č. 2 Porovnání r.2014 s r.2013</oddFooter>
  </headerFooter>
  <rowBreaks count="13" manualBreakCount="13">
    <brk id="54" max="7" man="1"/>
    <brk id="106" max="7" man="1"/>
    <brk id="142" max="7" man="1"/>
    <brk id="188" max="7" man="1"/>
    <brk id="234" max="7" man="1"/>
    <brk id="283" max="7" man="1"/>
    <brk id="326" max="7" man="1"/>
    <brk id="380" max="7" man="1"/>
    <brk id="431" max="7" man="1"/>
    <brk id="469" max="7" man="1"/>
    <brk id="516" max="7" man="1"/>
    <brk id="563" max="7" man="1"/>
    <brk id="60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2015-04-24T07:56:32Z</cp:lastPrinted>
  <dcterms:created xsi:type="dcterms:W3CDTF">1997-01-24T11:07:25Z</dcterms:created>
  <dcterms:modified xsi:type="dcterms:W3CDTF">2015-04-24T07:56:39Z</dcterms:modified>
  <cp:category/>
  <cp:version/>
  <cp:contentType/>
  <cp:contentStatus/>
</cp:coreProperties>
</file>