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Bilance" sheetId="1" r:id="rId1"/>
  </sheets>
  <definedNames>
    <definedName name="_xlnm.Print_Titles" localSheetId="0">'Bilance'!$6:$7</definedName>
    <definedName name="_xlnm.Print_Area" localSheetId="0">'Bilance'!$A$1:$E$533</definedName>
  </definedNames>
  <calcPr fullCalcOnLoad="1"/>
</workbook>
</file>

<file path=xl/sharedStrings.xml><?xml version="1.0" encoding="utf-8"?>
<sst xmlns="http://schemas.openxmlformats.org/spreadsheetml/2006/main" count="578" uniqueCount="328">
  <si>
    <t>daňové příjmy</t>
  </si>
  <si>
    <t>v tom:</t>
  </si>
  <si>
    <t>Příjmy celkem</t>
  </si>
  <si>
    <t>UKAZATEL</t>
  </si>
  <si>
    <t xml:space="preserve">PŘÍJMY    </t>
  </si>
  <si>
    <t>VÝDAJE</t>
  </si>
  <si>
    <t>povinné pojistné placené zaměstnavatelem</t>
  </si>
  <si>
    <t>pohoštění a dary</t>
  </si>
  <si>
    <t>ostatní běžné výdaje</t>
  </si>
  <si>
    <t>ostatní příspěvky a dary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</si>
  <si>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</si>
  <si>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</si>
  <si>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</si>
  <si>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</si>
  <si>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</si>
  <si>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</si>
  <si>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</si>
  <si>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</si>
  <si>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</si>
  <si>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</si>
  <si>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</si>
  <si>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</si>
  <si>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</si>
  <si>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</si>
  <si>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</si>
  <si>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</si>
  <si>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</si>
  <si>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</si>
  <si>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</si>
  <si>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</si>
  <si>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</si>
  <si>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</si>
  <si>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</si>
  <si>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</si>
  <si>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dopravní územní obslužnost: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</si>
  <si>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</si>
  <si>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</si>
  <si>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</si>
  <si>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</si>
  <si>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</si>
  <si>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</si>
  <si>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</si>
  <si>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</si>
  <si>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</si>
  <si>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</si>
  <si>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</si>
  <si>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</si>
  <si>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 xml:space="preserve">vodohosp.akce dle vodního zákona </t>
  </si>
  <si>
    <t>kap. 13 - evropská integrace</t>
  </si>
  <si>
    <t>kap. 12 - správa majetku kraje</t>
  </si>
  <si>
    <t xml:space="preserve">příjmy v rámci FV </t>
  </si>
  <si>
    <t>program obnovy venkova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</si>
  <si>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</si>
  <si>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</si>
  <si>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</si>
  <si>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</si>
  <si>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</si>
  <si>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</si>
  <si>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</si>
  <si>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</si>
  <si>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</si>
  <si>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</si>
  <si>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</si>
  <si>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</si>
  <si>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>preventivní programy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</si>
  <si>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</si>
  <si>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</si>
  <si>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</si>
  <si>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</si>
  <si>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</si>
  <si>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</si>
  <si>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</si>
  <si>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</si>
  <si>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</si>
  <si>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</si>
  <si>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 xml:space="preserve">  z SFDI</t>
  </si>
  <si>
    <t>zařízení pro děti vyžadující okamžitou pomoc - SR</t>
  </si>
  <si>
    <t>Schválený</t>
  </si>
  <si>
    <t>rozpočet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</si>
  <si>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</si>
  <si>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</si>
  <si>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</si>
  <si>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</si>
  <si>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</si>
  <si>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</si>
  <si>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</si>
  <si>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</si>
  <si>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</si>
  <si>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</si>
  <si>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</si>
  <si>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</si>
  <si>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</si>
  <si>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</si>
  <si>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</si>
  <si>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investiční transfery obcím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</si>
  <si>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</si>
  <si>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</si>
  <si>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</si>
  <si>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</si>
  <si>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>zapojení výsledku hospodaření</t>
  </si>
  <si>
    <t>konsolidace výdajů - příděl do soc.fondu</t>
  </si>
  <si>
    <t>Výdaje celkem po konsolidaci</t>
  </si>
  <si>
    <t>kap. 20 - použití sociálního fondu - běž.výdaje</t>
  </si>
  <si>
    <t xml:space="preserve">  ze SFŽP</t>
  </si>
  <si>
    <t>zabránění vzniku, rozvoje a šíření TBC - SR</t>
  </si>
  <si>
    <t>kap. 09 - volnočasové aktivity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</si>
  <si>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</si>
  <si>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</si>
  <si>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</si>
  <si>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</si>
  <si>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z toho:</t>
  </si>
  <si>
    <t>daň z příjmů právnických osob za kraje</t>
  </si>
  <si>
    <t>splátky půjček (SFDI)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</si>
  <si>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</si>
  <si>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</si>
  <si>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</si>
  <si>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</si>
  <si>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 xml:space="preserve">                  - neinvestiční transfery</t>
  </si>
  <si>
    <t xml:space="preserve">  z MK</t>
  </si>
  <si>
    <t>kulturní aktivity - SR</t>
  </si>
  <si>
    <t>projekty v rámci VISK - SR</t>
  </si>
  <si>
    <t>výdaje z finančního vypořádání</t>
  </si>
  <si>
    <t>Upravený rozpočet</t>
  </si>
  <si>
    <t>Skutečnost</t>
  </si>
  <si>
    <t xml:space="preserve">  z MZ</t>
  </si>
  <si>
    <t>likvidace nepoužitelných léčiv - SR</t>
  </si>
  <si>
    <t xml:space="preserve">rezerva </t>
  </si>
  <si>
    <t xml:space="preserve">v tom odvětví: </t>
  </si>
  <si>
    <t xml:space="preserve">  životní prostředí a zemědělství</t>
  </si>
  <si>
    <t xml:space="preserve">   v tom: platby za odebrané mn. podzem.vody</t>
  </si>
  <si>
    <t xml:space="preserve">             ost.nedaňové příjmy</t>
  </si>
  <si>
    <t xml:space="preserve">  doprava</t>
  </si>
  <si>
    <t xml:space="preserve">   v tom: odvody PO z IF</t>
  </si>
  <si>
    <t xml:space="preserve">  školství</t>
  </si>
  <si>
    <t xml:space="preserve">             ost.odvody PO</t>
  </si>
  <si>
    <t>x</t>
  </si>
  <si>
    <t xml:space="preserve">  zdravotnictví</t>
  </si>
  <si>
    <t xml:space="preserve">             příjmy z pronájmu majetku</t>
  </si>
  <si>
    <t xml:space="preserve">  kultura</t>
  </si>
  <si>
    <t xml:space="preserve">  činnost krajského úřadu</t>
  </si>
  <si>
    <t xml:space="preserve">   v tom: příjmy z pronájmu majetku</t>
  </si>
  <si>
    <t xml:space="preserve">  sociální věci</t>
  </si>
  <si>
    <t xml:space="preserve">             splátky půjček</t>
  </si>
  <si>
    <t xml:space="preserve">  ostatní příjmy</t>
  </si>
  <si>
    <t xml:space="preserve">   v tom: přijaté úroky</t>
  </si>
  <si>
    <t>v tom odvětví: dopravy</t>
  </si>
  <si>
    <t xml:space="preserve">                    správa majetku kraje</t>
  </si>
  <si>
    <t xml:space="preserve">                    školství</t>
  </si>
  <si>
    <t>%</t>
  </si>
  <si>
    <t xml:space="preserve">  odvětví kultury</t>
  </si>
  <si>
    <t xml:space="preserve">  z Úřadu vlády</t>
  </si>
  <si>
    <t xml:space="preserve">        z toho obce</t>
  </si>
  <si>
    <t xml:space="preserve">                    zastupitelstvo kraje</t>
  </si>
  <si>
    <t>Saldo příjmů a výdajů</t>
  </si>
  <si>
    <t xml:space="preserve">   v tom: splátky půjčených prostř.</t>
  </si>
  <si>
    <t xml:space="preserve">  evropská integrace </t>
  </si>
  <si>
    <t>kofinancování a předfinancování</t>
  </si>
  <si>
    <t xml:space="preserve">             neinvestiční transfery a.s.</t>
  </si>
  <si>
    <t xml:space="preserve">  z Národního fondu</t>
  </si>
  <si>
    <t xml:space="preserve">  ze SFDI</t>
  </si>
  <si>
    <t xml:space="preserve">  odvětví zdravotnictví</t>
  </si>
  <si>
    <t>komunikace v rámci průmyslové zóny - SR</t>
  </si>
  <si>
    <t>kompenzační pomůcky - SR</t>
  </si>
  <si>
    <t>správní a ostatní poplatky</t>
  </si>
  <si>
    <t xml:space="preserve">                    činnost krajského úřadu</t>
  </si>
  <si>
    <t xml:space="preserve">  odvětví školství</t>
  </si>
  <si>
    <t xml:space="preserve">  z MV</t>
  </si>
  <si>
    <t xml:space="preserve">  z OSFA</t>
  </si>
  <si>
    <t xml:space="preserve">  z RRRS SV</t>
  </si>
  <si>
    <t>pronájem služeb a prostor v RC NP</t>
  </si>
  <si>
    <t>obnova silničního majetku - SFDI - SR</t>
  </si>
  <si>
    <t>výdaje jednotek sborů dobrovolných hasičů obcí-SR</t>
  </si>
  <si>
    <t xml:space="preserve">  správa majetku kraje </t>
  </si>
  <si>
    <t xml:space="preserve">   v tom: splátky půjček</t>
  </si>
  <si>
    <t xml:space="preserve">             ostatní příjmy</t>
  </si>
  <si>
    <t xml:space="preserve">  od DSO</t>
  </si>
  <si>
    <t xml:space="preserve">             splátky půjček - SF</t>
  </si>
  <si>
    <t xml:space="preserve">  z MDO</t>
  </si>
  <si>
    <t xml:space="preserve">            ost.nedaňové příjmy</t>
  </si>
  <si>
    <t xml:space="preserve">   v tom: ost.nedaňové příjmy</t>
  </si>
  <si>
    <t xml:space="preserve">  zastupitelstvo kraje </t>
  </si>
  <si>
    <t xml:space="preserve">  regionální rozvoj</t>
  </si>
  <si>
    <t xml:space="preserve">  cestovní ruch </t>
  </si>
  <si>
    <t>GG VK 3.2 - Podpora nabídky dalšího vzdělávání - SR</t>
  </si>
  <si>
    <t>Projekt technické pomoci OPPS ČR-PR 2007-2013 - SR</t>
  </si>
  <si>
    <t>projekty RRRS SV</t>
  </si>
  <si>
    <t>OPVK-rozvoj kompet.říd.prac.škol v KHK - SR</t>
  </si>
  <si>
    <t xml:space="preserve">kofinancování a předfinancování </t>
  </si>
  <si>
    <t>krajský program prevence kriminality - SR</t>
  </si>
  <si>
    <t>prům.zóna Solnice-Kvasiny - SR</t>
  </si>
  <si>
    <t>obnova silničního majetku - z půjčky SFDI</t>
  </si>
  <si>
    <t>Tabulka č. 1</t>
  </si>
  <si>
    <t>ČERPÁNÍ ROZPOČTU KRÁLOVÉHRADECKÉHO KRAJE</t>
  </si>
  <si>
    <t>splátky úvěru</t>
  </si>
  <si>
    <t xml:space="preserve">  z MŽP </t>
  </si>
  <si>
    <t>OP LZZ - vzdělávání v eGON centrech krajů - SR</t>
  </si>
  <si>
    <t>OP LZZ - zvýš.kvality řízení v úřadech úz.veř.spr.-SR</t>
  </si>
  <si>
    <t>ROP silnice a mosty - dotace z RRRS SV</t>
  </si>
  <si>
    <t>investiční transfery PO - Centrum EP</t>
  </si>
  <si>
    <t>zapojení zůstatku sociálního fondu z min.let</t>
  </si>
  <si>
    <t>odměny vč. refundací a náhrad mezd v době nemoci</t>
  </si>
  <si>
    <t>neinvestiční dar Krajskému ředitelství policie KHK</t>
  </si>
  <si>
    <t>investiční dotace Krajskému ředitelství policie KHK</t>
  </si>
  <si>
    <t>platy zam.a ost.pl.za prov.práci vč.náhr.mezd v době nem.</t>
  </si>
  <si>
    <t>volby do zastupitelstev obcí - SR</t>
  </si>
  <si>
    <t>volby do zastupitelstev krajů - SR</t>
  </si>
  <si>
    <t>výd.na krajs.koordinátora romských poradců - SR</t>
  </si>
  <si>
    <t>náhr.škod způs.zvl.chráněnými živočichy - SR</t>
  </si>
  <si>
    <t>v tom: autobusová doprava</t>
  </si>
  <si>
    <t xml:space="preserve">          drážní doprava</t>
  </si>
  <si>
    <t>neinv.transfery obcím - úč.dotace Městu Týniště n.O.</t>
  </si>
  <si>
    <t>ROP silnice a mosty - dotace z RRRS SV 2010</t>
  </si>
  <si>
    <t xml:space="preserve">ROP silnice a mosty - vratka dotace RRRS SV </t>
  </si>
  <si>
    <t>úhrada ztráty ve veřejné železniční os.dopravě - SR</t>
  </si>
  <si>
    <t>OP - přeshraniční spolupráce - SR</t>
  </si>
  <si>
    <t>refundace výdajů spojených s výkupy pozemků - SR</t>
  </si>
  <si>
    <t>příspěvek PO na provoz - Centrum EP</t>
  </si>
  <si>
    <t xml:space="preserve">OP VK 5.1. - Technická pomoc - hodnocení projektů 2-SR </t>
  </si>
  <si>
    <t xml:space="preserve">2GG 1.1.OPVK-Zvyšování kvality ve vzděl.II. - SR </t>
  </si>
  <si>
    <t xml:space="preserve">2GG 1.2.OPVK-Rovné příl.dětí a ž.se sp.potř. II. - SR </t>
  </si>
  <si>
    <t xml:space="preserve">GG1.3.OPVK-Další vzděl.prac.škol a zař. - SR </t>
  </si>
  <si>
    <t xml:space="preserve">2GG1.3.OPVK-Další vzděl.prac.škol a zař.  II. - SR </t>
  </si>
  <si>
    <t>LABEL - transfery ze zahraničí</t>
  </si>
  <si>
    <t xml:space="preserve">  z toho: Centrum EP, PO</t>
  </si>
  <si>
    <t xml:space="preserve">  v tom pro odvětví: životní prostředí a zemědělství</t>
  </si>
  <si>
    <t xml:space="preserve">                           regionální rozvoj</t>
  </si>
  <si>
    <t>inv.transfer Regionální radě regionu soudržnosti SV</t>
  </si>
  <si>
    <t>fin.asistentů pedagoga - SR</t>
  </si>
  <si>
    <t>ukončování střed.vzděl.mat.zk.v podzimním zkuš.obd. - SR</t>
  </si>
  <si>
    <t>zajiš.podm.zákl.vzděl.nezlet.azyl.na území ČR - SR</t>
  </si>
  <si>
    <t>inkluz.vzděl.a vzděl.žáků se sociokult.znevýhodněním - SR</t>
  </si>
  <si>
    <t xml:space="preserve">OPVK-zvyš.kval.vzděl.zlepš.říd.procesů ve školách-SR </t>
  </si>
  <si>
    <t>OPVK 1.4 - zlepšení podm.pro vzděl.na ZŠ - SR</t>
  </si>
  <si>
    <t>neinvestiční dotace obcím</t>
  </si>
  <si>
    <t xml:space="preserve">investiční půjčené prostředky obcím   </t>
  </si>
  <si>
    <t>projekt Regionální inst.ambul.psychos.sl.- RRRS SV</t>
  </si>
  <si>
    <t>program Zelená úsporám - SR</t>
  </si>
  <si>
    <t>neinvestiční dotace městu Trutnov na činnost muzea</t>
  </si>
  <si>
    <t xml:space="preserve">příspěvky PO na provoz </t>
  </si>
  <si>
    <t xml:space="preserve">OPLZZ Vzd.poskyt.a zadavat. soc.sl.KHK IV.- SR </t>
  </si>
  <si>
    <t xml:space="preserve">OP LZZ Rozvoj dostup.a kvality soc.sl.v KHK II - SR </t>
  </si>
  <si>
    <t xml:space="preserve">OP LZZ Služby soc.prevence v KHK - SR </t>
  </si>
  <si>
    <t>OP LZZ Podpora soc.integr.obyv.vylouč.lok.v KHK II - SR</t>
  </si>
  <si>
    <t>GP - rovné příležitosti žen a mužů na KÚ KHK - SR</t>
  </si>
  <si>
    <t>kontaktní centrum a terénní služby na malém městě-SR</t>
  </si>
  <si>
    <t>kofinancování a předfinancování - pro CEP</t>
  </si>
  <si>
    <t>dotace prostřednictvím čerpacích účtů - SR</t>
  </si>
  <si>
    <t>neinvestiční půjčené prostředky obcím</t>
  </si>
  <si>
    <t>daň z příjmů právnických osob za kraj</t>
  </si>
  <si>
    <t>kap. 49 - Regionální inovační fond KHK</t>
  </si>
  <si>
    <t xml:space="preserve">            běžné výdaje odvětví</t>
  </si>
  <si>
    <t>přijaté půjčky (SFDI)</t>
  </si>
  <si>
    <t xml:space="preserve">   v tom: ostatní nedaňové příjmy</t>
  </si>
  <si>
    <t xml:space="preserve">            příjmy z pronáj.majetku</t>
  </si>
  <si>
    <t>poplatky</t>
  </si>
  <si>
    <t>OPVK-spolupr.VOŠ,VŠ a zam.při modern.vzděl.progr.-SR</t>
  </si>
  <si>
    <t>OPVK - cizí jaz.v podm.Společ.evrop.refer.rámce-SR</t>
  </si>
  <si>
    <t>k 31. 12.  2012</t>
  </si>
  <si>
    <t>k 31.12.2012</t>
  </si>
  <si>
    <t>OP LZZ - vzdělávání v eGON centrech krajů - SR 2011</t>
  </si>
  <si>
    <t>OP LZZ - zvýš.kvality řízení v úřadech úz.veř.spr.-SR 2011</t>
  </si>
  <si>
    <t>OP LZZ - rozvoj lektorského týmu KÚ KHK - SR</t>
  </si>
  <si>
    <t>zavedení povinnosti PAP do centr.syst.účet.inform.-SR</t>
  </si>
  <si>
    <t>výdaje na přípravnou fázi volby prezidenta ČR - SR</t>
  </si>
  <si>
    <t xml:space="preserve">  odvětví správy majetku kraje</t>
  </si>
  <si>
    <t>neinvestiční půjčené prostředky ZOO Dvůr Králové</t>
  </si>
  <si>
    <t>NATURA 2000 - SR</t>
  </si>
  <si>
    <t>podpora Národní sítě EVVO - SR</t>
  </si>
  <si>
    <t>investiční transfery a.s.</t>
  </si>
  <si>
    <t xml:space="preserve">investiční transfery obcím </t>
  </si>
  <si>
    <t>komunikace v rámci průmyslové zóny - ost.kap.výdaje</t>
  </si>
  <si>
    <t>investiční transfery obcím - Sobotka</t>
  </si>
  <si>
    <t>opravy válečných hrobů - čerpací limit - SR</t>
  </si>
  <si>
    <t>GG VK 3.2 - Podpora nabídky dalšího vzdělávání - SR 2011</t>
  </si>
  <si>
    <t>Projekt technické pomoci OPPS ČR-PR 2007-2013 - SR 2011</t>
  </si>
  <si>
    <t>OP VK 5.1. - Technické zajištění, hodnotitelé,mzdy - SR 2011</t>
  </si>
  <si>
    <t>OP VK 5.1. - Technická pomoc - hodnocení projektů 2-SR 2011</t>
  </si>
  <si>
    <t>OP VK 5. 2. - Publicita a informovanost - SR 2011</t>
  </si>
  <si>
    <t>OP VK 5.3. - Podpora tvorby a přípravy projektů - SR 2011</t>
  </si>
  <si>
    <t>GG 1.1.OPVK-Zvyšování kvality ve vzděl.- SR  2011</t>
  </si>
  <si>
    <t>GG 1.2.OPVK-Rovné příl.dětí a ž.se sp.potř.-SR 2011</t>
  </si>
  <si>
    <t>GG1.3.OPVK-Další vzděl.prac.škol a zař. - SR 2011</t>
  </si>
  <si>
    <t>Strategie integr.spolupr.českého-polského příhraničí - SR</t>
  </si>
  <si>
    <t>2GG 1.1.OPVK-Zvyšování kvality ve vzděl.II. - SR 2011</t>
  </si>
  <si>
    <t xml:space="preserve">2GG 1.2.OPVK-Rovné příl.dětí a ž.se sp.potř.II. - SR 2011 </t>
  </si>
  <si>
    <t>2GG1.3.OPVK-Další vzděl.prac.škol a zař.  II. - SR 2011</t>
  </si>
  <si>
    <t>2TP OP VK 5.1. - Administrace GG OPVK II. - SR</t>
  </si>
  <si>
    <t>2TP OP VK 5.2. - Publicita a informovanost II. - SR</t>
  </si>
  <si>
    <t>2TP OP VK 5.3. - Podpora tvorby a přípravy projektů II. - SR</t>
  </si>
  <si>
    <t>krajské dotační programy</t>
  </si>
  <si>
    <t>GG 1.1.OPVK-Zvyšování kvality ve vzdělávání - SR 2011</t>
  </si>
  <si>
    <t>GG 1.2.OPVK-Rovné přílež.dětí a ž.se sp.potř.- SR 2011</t>
  </si>
  <si>
    <t>2GG 1.2.OPVK-Rovné příl.dětí a ž.se sp.potř. II. - SR 2011</t>
  </si>
  <si>
    <t>GG1.3.OPVK-Další vzděl.prac.škol a zař. - SR  2011</t>
  </si>
  <si>
    <t>2GG1.3.OPVK-Další vzděl.prac.škol a zař.  II. - SR  2011</t>
  </si>
  <si>
    <t>krajské dotační programy  - odv.životního prostř.a zem.</t>
  </si>
  <si>
    <t>krajské dotační programy  - odv.regionální rozvoj</t>
  </si>
  <si>
    <t>bezpl.příprava k začlenění do zákl.vzděl.osob mimo EU - SR</t>
  </si>
  <si>
    <t>bezpl.výuka přizpůsobená žákům cizinců 3. zemí - SR</t>
  </si>
  <si>
    <t>podpora soc.znevýh.romských žáků SŠ a studentů VOŠ - SR</t>
  </si>
  <si>
    <t>excelence středních škol - SR</t>
  </si>
  <si>
    <t>OPVK-rozvoj kompet.říd.prac.škol v KHK - SR 2011</t>
  </si>
  <si>
    <t>OPVK-zvyš.kval.vzděl.zlepš.říd.procesů ve školách-SR 2011</t>
  </si>
  <si>
    <t>OPVK 1.5 - zlepšení podm.pro vzděl.na SŠ - SR</t>
  </si>
  <si>
    <t>OPVK - E-lerning a kreditní systém do VOŠ - SR</t>
  </si>
  <si>
    <t>národní program zdraví</t>
  </si>
  <si>
    <t>problematika HIV v rámci kontaktního centra - SR</t>
  </si>
  <si>
    <t>majetková účast v a.s.</t>
  </si>
  <si>
    <t>odst.hav.stavu pláště a zatepl.DO Svatý Petr, Šp.Mlýn-SR</t>
  </si>
  <si>
    <t>projekt Digitální planetárium v HK - SR</t>
  </si>
  <si>
    <t>podpora význ.a mimoř.kulturních akcí - SR</t>
  </si>
  <si>
    <t>dotace na sociální služby</t>
  </si>
  <si>
    <t>OPLZZ Vzd.poskyt.a zadavat. soc.sl.KHK IV.- SR r.2011</t>
  </si>
  <si>
    <t>OP LZZ Rozvoj dostup.a kvality soc.sl.v KHK II - SR r.2011</t>
  </si>
  <si>
    <t>OP LZZ Služby soc.prevence v KHK - SR r. 2011</t>
  </si>
  <si>
    <t>OP LZZ Podpora soc.integr.obyv.vylouč.lok.v KHK II - SR r.2011</t>
  </si>
  <si>
    <t>GP - rovné příležitosti žen a mužů na KÚ KHK - SR 2011</t>
  </si>
  <si>
    <t xml:space="preserve">OP LZZ Služby soc.prevence v KHK II - SR </t>
  </si>
  <si>
    <t>OP LZZ Podpora soc.integr.obyv.vylouč.lok.v KHK III - SR</t>
  </si>
  <si>
    <t>OP LZZ Česko-slovenský vým.zkuš.v obl.práce a soc.v.-SR</t>
  </si>
  <si>
    <t>EFEKT - SR</t>
  </si>
  <si>
    <t>česko - polský inovační portál - SR 2011</t>
  </si>
  <si>
    <t xml:space="preserve">česko - polský inovační portál - SR </t>
  </si>
  <si>
    <t>prům. zóna Vrchlabí - ostatní kapitálové výdaje</t>
  </si>
  <si>
    <t>prům. zóna Solnice-Kvasiny - ostatní kapitálové výdaje</t>
  </si>
  <si>
    <t>životní prostředí a zemědělství</t>
  </si>
  <si>
    <t xml:space="preserve">  v tom: investiční transfery a.s.</t>
  </si>
  <si>
    <t>Modernizace přístup.komun. Č-P spolupráce - SR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</si>
</sst>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_ ;\-#,##0.00\ 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9">
    <xf numFmtId="3" fontId="0" fillId="0" borderId="0" xfId="0" applyAlignment="1">
      <alignment/>
    </xf>
    <xf numFmtId="3" fontId="0" fillId="0" borderId="10" xfId="0" applyBorder="1" applyAlignment="1">
      <alignment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39" applyNumberFormat="1" applyAlignment="1">
      <alignment/>
    </xf>
    <xf numFmtId="171" fontId="1" fillId="0" borderId="10" xfId="39" applyNumberFormat="1" applyFont="1" applyBorder="1" applyAlignment="1">
      <alignment/>
    </xf>
    <xf numFmtId="171" fontId="0" fillId="0" borderId="10" xfId="39" applyNumberFormat="1" applyFont="1" applyBorder="1" applyAlignment="1">
      <alignment/>
    </xf>
    <xf numFmtId="171" fontId="1" fillId="0" borderId="10" xfId="39" applyNumberFormat="1" applyFont="1" applyBorder="1" applyAlignment="1">
      <alignment/>
    </xf>
    <xf numFmtId="171" fontId="0" fillId="0" borderId="10" xfId="39" applyNumberFormat="1" applyBorder="1" applyAlignment="1">
      <alignment/>
    </xf>
    <xf numFmtId="171" fontId="4" fillId="0" borderId="10" xfId="39" applyNumberFormat="1" applyFont="1" applyBorder="1" applyAlignment="1">
      <alignment/>
    </xf>
    <xf numFmtId="171" fontId="4" fillId="0" borderId="10" xfId="39" applyNumberFormat="1" applyFont="1" applyBorder="1" applyAlignment="1">
      <alignment/>
    </xf>
    <xf numFmtId="171" fontId="7" fillId="0" borderId="11" xfId="39" applyNumberFormat="1" applyFont="1" applyBorder="1" applyAlignment="1">
      <alignment vertical="center"/>
    </xf>
    <xf numFmtId="171" fontId="1" fillId="0" borderId="11" xfId="39" applyNumberFormat="1" applyFont="1" applyBorder="1" applyAlignment="1">
      <alignment vertical="center"/>
    </xf>
    <xf numFmtId="171" fontId="7" fillId="0" borderId="12" xfId="39" applyNumberFormat="1" applyFont="1" applyBorder="1" applyAlignment="1">
      <alignment vertical="center"/>
    </xf>
    <xf numFmtId="171" fontId="2" fillId="0" borderId="10" xfId="39" applyNumberFormat="1" applyFont="1" applyBorder="1" applyAlignment="1">
      <alignment vertical="center"/>
    </xf>
    <xf numFmtId="171" fontId="8" fillId="0" borderId="10" xfId="39" applyNumberFormat="1" applyFont="1" applyBorder="1" applyAlignment="1">
      <alignment vertical="center"/>
    </xf>
    <xf numFmtId="164" fontId="0" fillId="0" borderId="10" xfId="39" applyNumberFormat="1" applyFont="1" applyBorder="1" applyAlignment="1">
      <alignment/>
    </xf>
    <xf numFmtId="165" fontId="0" fillId="0" borderId="10" xfId="39" applyNumberFormat="1" applyFont="1" applyBorder="1" applyAlignment="1">
      <alignment/>
    </xf>
    <xf numFmtId="164" fontId="0" fillId="0" borderId="10" xfId="39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0" xfId="39" applyNumberFormat="1" applyFont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10" xfId="39" applyNumberFormat="1" applyBorder="1" applyAlignment="1">
      <alignment/>
    </xf>
    <xf numFmtId="169" fontId="0" fillId="0" borderId="10" xfId="39" applyNumberFormat="1" applyFont="1" applyFill="1" applyBorder="1" applyAlignment="1">
      <alignment/>
    </xf>
    <xf numFmtId="169" fontId="0" fillId="0" borderId="10" xfId="0" applyNumberFormat="1" applyBorder="1" applyAlignment="1">
      <alignment/>
    </xf>
    <xf numFmtId="164" fontId="2" fillId="0" borderId="0" xfId="39" applyFont="1" applyAlignment="1">
      <alignment/>
    </xf>
    <xf numFmtId="3" fontId="0" fillId="0" borderId="0" xfId="0" applyAlignment="1">
      <alignment horizontal="right"/>
    </xf>
    <xf numFmtId="3" fontId="0" fillId="0" borderId="0" xfId="0" applyFill="1" applyAlignment="1">
      <alignment/>
    </xf>
    <xf numFmtId="169" fontId="0" fillId="0" borderId="10" xfId="39" applyNumberFormat="1" applyFont="1" applyBorder="1" applyAlignment="1">
      <alignment horizontal="right"/>
    </xf>
    <xf numFmtId="169" fontId="0" fillId="0" borderId="10" xfId="39" applyNumberFormat="1" applyFont="1" applyFill="1" applyBorder="1" applyAlignment="1">
      <alignment/>
    </xf>
    <xf numFmtId="169" fontId="0" fillId="0" borderId="10" xfId="39" applyNumberFormat="1" applyFont="1" applyBorder="1" applyAlignment="1">
      <alignment horizontal="right"/>
    </xf>
    <xf numFmtId="171" fontId="0" fillId="0" borderId="10" xfId="39" applyNumberFormat="1" applyFill="1" applyBorder="1" applyAlignment="1">
      <alignment/>
    </xf>
    <xf numFmtId="171" fontId="0" fillId="0" borderId="10" xfId="39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1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/>
    </xf>
    <xf numFmtId="3" fontId="0" fillId="0" borderId="13" xfId="0" applyBorder="1" applyAlignment="1">
      <alignment/>
    </xf>
    <xf numFmtId="165" fontId="1" fillId="0" borderId="10" xfId="39" applyNumberFormat="1" applyFont="1" applyBorder="1" applyAlignment="1">
      <alignment horizontal="center"/>
    </xf>
    <xf numFmtId="171" fontId="2" fillId="0" borderId="14" xfId="39" applyNumberFormat="1" applyFont="1" applyBorder="1" applyAlignment="1">
      <alignment vertical="center"/>
    </xf>
    <xf numFmtId="171" fontId="0" fillId="0" borderId="10" xfId="39" applyNumberFormat="1" applyFont="1" applyBorder="1" applyAlignment="1">
      <alignment/>
    </xf>
    <xf numFmtId="171" fontId="0" fillId="0" borderId="10" xfId="39" applyNumberFormat="1" applyFont="1" applyFill="1" applyBorder="1" applyAlignment="1">
      <alignment/>
    </xf>
    <xf numFmtId="171" fontId="1" fillId="0" borderId="10" xfId="39" applyNumberFormat="1" applyFont="1" applyFill="1" applyBorder="1" applyAlignment="1">
      <alignment/>
    </xf>
    <xf numFmtId="171" fontId="1" fillId="0" borderId="10" xfId="39" applyNumberFormat="1" applyFont="1" applyFill="1" applyBorder="1" applyAlignment="1">
      <alignment/>
    </xf>
    <xf numFmtId="169" fontId="0" fillId="0" borderId="14" xfId="39" applyNumberFormat="1" applyFont="1" applyBorder="1" applyAlignment="1">
      <alignment/>
    </xf>
    <xf numFmtId="169" fontId="0" fillId="0" borderId="15" xfId="0" applyNumberFormat="1" applyFont="1" applyBorder="1" applyAlignment="1">
      <alignment horizontal="center"/>
    </xf>
    <xf numFmtId="169" fontId="0" fillId="0" borderId="15" xfId="0" applyNumberFormat="1" applyFont="1" applyBorder="1" applyAlignment="1">
      <alignment/>
    </xf>
    <xf numFmtId="169" fontId="0" fillId="0" borderId="0" xfId="0" applyNumberFormat="1" applyAlignment="1">
      <alignment/>
    </xf>
    <xf numFmtId="171" fontId="2" fillId="15" borderId="11" xfId="39" applyNumberFormat="1" applyFont="1" applyFill="1" applyBorder="1" applyAlignment="1">
      <alignment vertical="center"/>
    </xf>
    <xf numFmtId="171" fontId="2" fillId="15" borderId="16" xfId="39" applyNumberFormat="1" applyFont="1" applyFill="1" applyBorder="1" applyAlignment="1">
      <alignment vertical="center"/>
    </xf>
    <xf numFmtId="169" fontId="0" fillId="33" borderId="13" xfId="0" applyNumberFormat="1" applyFont="1" applyFill="1" applyBorder="1" applyAlignment="1">
      <alignment/>
    </xf>
    <xf numFmtId="169" fontId="0" fillId="34" borderId="13" xfId="0" applyNumberFormat="1" applyFont="1" applyFill="1" applyBorder="1" applyAlignment="1">
      <alignment/>
    </xf>
    <xf numFmtId="171" fontId="1" fillId="33" borderId="10" xfId="39" applyNumberFormat="1" applyFont="1" applyFill="1" applyBorder="1" applyAlignment="1">
      <alignment/>
    </xf>
    <xf numFmtId="171" fontId="0" fillId="0" borderId="17" xfId="39" applyNumberFormat="1" applyFont="1" applyBorder="1" applyAlignment="1">
      <alignment/>
    </xf>
    <xf numFmtId="171" fontId="1" fillId="33" borderId="10" xfId="39" applyNumberFormat="1" applyFont="1" applyFill="1" applyBorder="1" applyAlignment="1">
      <alignment/>
    </xf>
    <xf numFmtId="171" fontId="0" fillId="0" borderId="10" xfId="39" applyNumberFormat="1" applyFont="1" applyFill="1" applyBorder="1" applyAlignment="1">
      <alignment/>
    </xf>
    <xf numFmtId="171" fontId="1" fillId="0" borderId="10" xfId="39" applyNumberFormat="1" applyFont="1" applyBorder="1" applyAlignment="1">
      <alignment vertical="center"/>
    </xf>
    <xf numFmtId="171" fontId="1" fillId="0" borderId="14" xfId="39" applyNumberFormat="1" applyFont="1" applyBorder="1" applyAlignment="1">
      <alignment vertical="center"/>
    </xf>
    <xf numFmtId="171" fontId="7" fillId="14" borderId="10" xfId="39" applyNumberFormat="1" applyFont="1" applyFill="1" applyBorder="1" applyAlignment="1">
      <alignment vertical="center"/>
    </xf>
    <xf numFmtId="171" fontId="2" fillId="34" borderId="12" xfId="39" applyNumberFormat="1" applyFont="1" applyFill="1" applyBorder="1" applyAlignment="1">
      <alignment vertical="center"/>
    </xf>
    <xf numFmtId="169" fontId="0" fillId="0" borderId="18" xfId="0" applyNumberFormat="1" applyFont="1" applyBorder="1" applyAlignment="1">
      <alignment/>
    </xf>
    <xf numFmtId="169" fontId="0" fillId="0" borderId="17" xfId="0" applyNumberFormat="1" applyBorder="1" applyAlignment="1">
      <alignment/>
    </xf>
    <xf numFmtId="169" fontId="4" fillId="0" borderId="10" xfId="39" applyNumberFormat="1" applyFont="1" applyBorder="1" applyAlignment="1">
      <alignment/>
    </xf>
    <xf numFmtId="169" fontId="1" fillId="33" borderId="10" xfId="39" applyNumberFormat="1" applyFont="1" applyFill="1" applyBorder="1" applyAlignment="1">
      <alignment/>
    </xf>
    <xf numFmtId="169" fontId="4" fillId="0" borderId="10" xfId="39" applyNumberFormat="1" applyFont="1" applyBorder="1" applyAlignment="1">
      <alignment/>
    </xf>
    <xf numFmtId="169" fontId="1" fillId="33" borderId="10" xfId="39" applyNumberFormat="1" applyFont="1" applyFill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17" xfId="39" applyNumberFormat="1" applyFont="1" applyBorder="1" applyAlignment="1">
      <alignment/>
    </xf>
    <xf numFmtId="169" fontId="2" fillId="15" borderId="11" xfId="39" applyNumberFormat="1" applyFont="1" applyFill="1" applyBorder="1" applyAlignment="1">
      <alignment vertical="center"/>
    </xf>
    <xf numFmtId="169" fontId="7" fillId="0" borderId="12" xfId="39" applyNumberFormat="1" applyFont="1" applyBorder="1" applyAlignment="1">
      <alignment vertical="center"/>
    </xf>
    <xf numFmtId="169" fontId="1" fillId="0" borderId="10" xfId="39" applyNumberFormat="1" applyFont="1" applyBorder="1" applyAlignment="1">
      <alignment vertical="center"/>
    </xf>
    <xf numFmtId="169" fontId="1" fillId="0" borderId="14" xfId="39" applyNumberFormat="1" applyFont="1" applyBorder="1" applyAlignment="1">
      <alignment vertical="center"/>
    </xf>
    <xf numFmtId="169" fontId="7" fillId="14" borderId="10" xfId="39" applyNumberFormat="1" applyFont="1" applyFill="1" applyBorder="1" applyAlignment="1">
      <alignment vertical="center"/>
    </xf>
    <xf numFmtId="169" fontId="2" fillId="34" borderId="12" xfId="39" applyNumberFormat="1" applyFont="1" applyFill="1" applyBorder="1" applyAlignment="1">
      <alignment vertical="center"/>
    </xf>
    <xf numFmtId="169" fontId="0" fillId="0" borderId="14" xfId="0" applyNumberFormat="1" applyBorder="1" applyAlignment="1">
      <alignment/>
    </xf>
    <xf numFmtId="169" fontId="0" fillId="0" borderId="18" xfId="0" applyNumberFormat="1" applyFont="1" applyBorder="1" applyAlignment="1">
      <alignment horizontal="center"/>
    </xf>
    <xf numFmtId="169" fontId="0" fillId="0" borderId="19" xfId="0" applyNumberForma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10" xfId="0" applyNumberFormat="1" applyFill="1" applyBorder="1" applyAlignment="1">
      <alignment/>
    </xf>
    <xf numFmtId="169" fontId="1" fillId="33" borderId="10" xfId="0" applyNumberFormat="1" applyFont="1" applyFill="1" applyBorder="1" applyAlignment="1">
      <alignment/>
    </xf>
    <xf numFmtId="169" fontId="1" fillId="33" borderId="13" xfId="0" applyNumberFormat="1" applyFont="1" applyFill="1" applyBorder="1" applyAlignment="1">
      <alignment/>
    </xf>
    <xf numFmtId="169" fontId="4" fillId="0" borderId="13" xfId="39" applyNumberFormat="1" applyFont="1" applyBorder="1" applyAlignment="1">
      <alignment/>
    </xf>
    <xf numFmtId="169" fontId="7" fillId="0" borderId="16" xfId="39" applyNumberFormat="1" applyFont="1" applyBorder="1" applyAlignment="1">
      <alignment vertical="center"/>
    </xf>
    <xf numFmtId="169" fontId="2" fillId="15" borderId="16" xfId="39" applyNumberFormat="1" applyFont="1" applyFill="1" applyBorder="1" applyAlignment="1">
      <alignment vertical="center"/>
    </xf>
    <xf numFmtId="169" fontId="7" fillId="14" borderId="16" xfId="39" applyNumberFormat="1" applyFont="1" applyFill="1" applyBorder="1" applyAlignment="1">
      <alignment vertical="center"/>
    </xf>
    <xf numFmtId="171" fontId="0" fillId="0" borderId="14" xfId="39" applyNumberFormat="1" applyFont="1" applyBorder="1" applyAlignment="1">
      <alignment/>
    </xf>
    <xf numFmtId="3" fontId="9" fillId="0" borderId="20" xfId="0" applyFont="1" applyBorder="1" applyAlignment="1">
      <alignment/>
    </xf>
    <xf numFmtId="165" fontId="1" fillId="35" borderId="12" xfId="39" applyNumberFormat="1" applyFont="1" applyFill="1" applyBorder="1" applyAlignment="1">
      <alignment horizontal="center"/>
    </xf>
    <xf numFmtId="3" fontId="1" fillId="35" borderId="12" xfId="0" applyFont="1" applyFill="1" applyBorder="1" applyAlignment="1">
      <alignment horizontal="center"/>
    </xf>
    <xf numFmtId="165" fontId="1" fillId="35" borderId="14" xfId="39" applyNumberFormat="1" applyFont="1" applyFill="1" applyBorder="1" applyAlignment="1">
      <alignment horizontal="center"/>
    </xf>
    <xf numFmtId="3" fontId="1" fillId="35" borderId="14" xfId="0" applyFont="1" applyFill="1" applyBorder="1" applyAlignment="1">
      <alignment horizontal="center"/>
    </xf>
    <xf numFmtId="3" fontId="1" fillId="0" borderId="20" xfId="0" applyFont="1" applyBorder="1" applyAlignment="1">
      <alignment horizontal="left" vertical="center"/>
    </xf>
    <xf numFmtId="3" fontId="1" fillId="0" borderId="20" xfId="0" applyFont="1" applyBorder="1" applyAlignment="1">
      <alignment/>
    </xf>
    <xf numFmtId="3" fontId="3" fillId="0" borderId="20" xfId="0" applyFont="1" applyBorder="1" applyAlignment="1">
      <alignment/>
    </xf>
    <xf numFmtId="3" fontId="0" fillId="0" borderId="20" xfId="0" applyFont="1" applyBorder="1" applyAlignment="1">
      <alignment/>
    </xf>
    <xf numFmtId="3" fontId="1" fillId="0" borderId="20" xfId="0" applyFont="1" applyBorder="1" applyAlignment="1">
      <alignment/>
    </xf>
    <xf numFmtId="3" fontId="3" fillId="0" borderId="20" xfId="0" applyFont="1" applyBorder="1" applyAlignment="1">
      <alignment/>
    </xf>
    <xf numFmtId="3" fontId="0" fillId="0" borderId="20" xfId="0" applyBorder="1" applyAlignment="1">
      <alignment/>
    </xf>
    <xf numFmtId="3" fontId="0" fillId="0" borderId="20" xfId="0" applyFont="1" applyBorder="1" applyAlignment="1">
      <alignment/>
    </xf>
    <xf numFmtId="3" fontId="0" fillId="0" borderId="21" xfId="0" applyBorder="1" applyAlignment="1">
      <alignment/>
    </xf>
    <xf numFmtId="3" fontId="2" fillId="15" borderId="22" xfId="0" applyFont="1" applyFill="1" applyBorder="1" applyAlignment="1">
      <alignment vertical="center"/>
    </xf>
    <xf numFmtId="3" fontId="1" fillId="33" borderId="20" xfId="0" applyFont="1" applyFill="1" applyBorder="1" applyAlignment="1">
      <alignment/>
    </xf>
    <xf numFmtId="3" fontId="4" fillId="0" borderId="20" xfId="0" applyFont="1" applyBorder="1" applyAlignment="1">
      <alignment/>
    </xf>
    <xf numFmtId="3" fontId="4" fillId="0" borderId="20" xfId="0" applyFont="1" applyBorder="1" applyAlignment="1">
      <alignment/>
    </xf>
    <xf numFmtId="3" fontId="0" fillId="0" borderId="23" xfId="0" applyBorder="1" applyAlignment="1">
      <alignment/>
    </xf>
    <xf numFmtId="3" fontId="0" fillId="0" borderId="20" xfId="0" applyFont="1" applyBorder="1" applyAlignment="1">
      <alignment/>
    </xf>
    <xf numFmtId="3" fontId="0" fillId="0" borderId="23" xfId="0" applyFont="1" applyBorder="1" applyAlignment="1">
      <alignment/>
    </xf>
    <xf numFmtId="3" fontId="0" fillId="0" borderId="20" xfId="0" applyFont="1" applyBorder="1" applyAlignment="1">
      <alignment/>
    </xf>
    <xf numFmtId="3" fontId="1" fillId="33" borderId="20" xfId="0" applyFont="1" applyFill="1" applyBorder="1" applyAlignment="1">
      <alignment/>
    </xf>
    <xf numFmtId="3" fontId="9" fillId="0" borderId="23" xfId="0" applyFont="1" applyBorder="1" applyAlignment="1">
      <alignment/>
    </xf>
    <xf numFmtId="3" fontId="0" fillId="0" borderId="23" xfId="0" applyFont="1" applyBorder="1" applyAlignment="1">
      <alignment/>
    </xf>
    <xf numFmtId="3" fontId="9" fillId="0" borderId="20" xfId="0" applyFont="1" applyBorder="1" applyAlignment="1">
      <alignment/>
    </xf>
    <xf numFmtId="3" fontId="0" fillId="0" borderId="20" xfId="0" applyFill="1" applyBorder="1" applyAlignment="1">
      <alignment/>
    </xf>
    <xf numFmtId="3" fontId="1" fillId="33" borderId="21" xfId="0" applyFont="1" applyFill="1" applyBorder="1" applyAlignment="1">
      <alignment/>
    </xf>
    <xf numFmtId="3" fontId="7" fillId="0" borderId="22" xfId="0" applyFont="1" applyBorder="1" applyAlignment="1">
      <alignment vertical="center"/>
    </xf>
    <xf numFmtId="3" fontId="1" fillId="0" borderId="22" xfId="0" applyFont="1" applyBorder="1" applyAlignment="1">
      <alignment vertical="center"/>
    </xf>
    <xf numFmtId="3" fontId="3" fillId="0" borderId="24" xfId="0" applyFont="1" applyBorder="1" applyAlignment="1">
      <alignment vertical="center"/>
    </xf>
    <xf numFmtId="3" fontId="1" fillId="0" borderId="20" xfId="0" applyFont="1" applyBorder="1" applyAlignment="1">
      <alignment vertical="center"/>
    </xf>
    <xf numFmtId="3" fontId="1" fillId="0" borderId="21" xfId="0" applyFont="1" applyBorder="1" applyAlignment="1">
      <alignment vertical="center"/>
    </xf>
    <xf numFmtId="3" fontId="7" fillId="14" borderId="20" xfId="0" applyFont="1" applyFill="1" applyBorder="1" applyAlignment="1">
      <alignment vertical="center"/>
    </xf>
    <xf numFmtId="3" fontId="2" fillId="34" borderId="24" xfId="0" applyFont="1" applyFill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0" fillId="0" borderId="20" xfId="0" applyFont="1" applyBorder="1" applyAlignment="1">
      <alignment vertical="center"/>
    </xf>
    <xf numFmtId="3" fontId="0" fillId="0" borderId="20" xfId="0" applyBorder="1" applyAlignment="1">
      <alignment vertical="center"/>
    </xf>
    <xf numFmtId="3" fontId="0" fillId="0" borderId="21" xfId="0" applyBorder="1" applyAlignment="1">
      <alignment vertical="center"/>
    </xf>
    <xf numFmtId="169" fontId="0" fillId="0" borderId="14" xfId="39" applyNumberFormat="1" applyFont="1" applyBorder="1" applyAlignment="1">
      <alignment horizontal="right"/>
    </xf>
    <xf numFmtId="3" fontId="9" fillId="0" borderId="21" xfId="0" applyFont="1" applyBorder="1" applyAlignment="1">
      <alignment/>
    </xf>
    <xf numFmtId="3" fontId="9" fillId="0" borderId="21" xfId="0" applyFont="1" applyBorder="1" applyAlignment="1">
      <alignment/>
    </xf>
    <xf numFmtId="3" fontId="10" fillId="12" borderId="0" xfId="0" applyFont="1" applyFill="1" applyAlignment="1">
      <alignment horizontal="center"/>
    </xf>
    <xf numFmtId="164" fontId="10" fillId="12" borderId="0" xfId="39" applyFont="1" applyFill="1" applyAlignment="1">
      <alignment horizontal="center"/>
    </xf>
    <xf numFmtId="165" fontId="0" fillId="0" borderId="0" xfId="0" applyNumberFormat="1" applyAlignment="1">
      <alignment horizontal="center" vertical="center"/>
    </xf>
    <xf numFmtId="3" fontId="1" fillId="35" borderId="24" xfId="0" applyFont="1" applyFill="1" applyBorder="1" applyAlignment="1">
      <alignment horizontal="center" vertical="center"/>
    </xf>
    <xf numFmtId="3" fontId="0" fillId="35" borderId="21" xfId="0" applyFill="1" applyBorder="1" applyAlignment="1">
      <alignment horizontal="center" vertical="center"/>
    </xf>
    <xf numFmtId="165" fontId="1" fillId="35" borderId="12" xfId="39" applyNumberFormat="1" applyFont="1" applyFill="1" applyBorder="1" applyAlignment="1">
      <alignment horizontal="center" vertical="center" wrapText="1"/>
    </xf>
    <xf numFmtId="3" fontId="0" fillId="35" borderId="14" xfId="0" applyFill="1" applyBorder="1" applyAlignment="1">
      <alignment horizontal="center" vertical="center" wrapText="1"/>
    </xf>
    <xf numFmtId="3" fontId="1" fillId="35" borderId="25" xfId="0" applyFont="1" applyFill="1" applyBorder="1" applyAlignment="1">
      <alignment horizontal="center" vertical="center"/>
    </xf>
    <xf numFmtId="3" fontId="1" fillId="35" borderId="1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1"/>
  <sheetViews>
    <sheetView tabSelected="1" workbookViewId="0" topLeftCell="A6">
      <selection activeCell="D9" sqref="D9"/>
    </sheetView>
  </sheetViews>
  <sheetFormatPr defaultColWidth="9.00390625" defaultRowHeight="12.75"/>
  <cols>
    <col min="1" max="1" width="45.75390625" style="0" customWidth="1"/>
    <col min="2" max="2" width="15.00390625" style="4" customWidth="1"/>
    <col min="3" max="3" width="14.875" style="0" customWidth="1"/>
    <col min="4" max="4" width="13.875" style="0" customWidth="1"/>
    <col min="5" max="5" width="8.25390625" style="0" customWidth="1"/>
    <col min="6" max="6" width="12.125" style="0" customWidth="1"/>
  </cols>
  <sheetData>
    <row r="1" spans="1:5" ht="12.75">
      <c r="A1" s="28"/>
      <c r="E1" s="27" t="s">
        <v>191</v>
      </c>
    </row>
    <row r="2" spans="1:5" ht="27.75" customHeight="1">
      <c r="A2" s="130" t="s">
        <v>192</v>
      </c>
      <c r="B2" s="130"/>
      <c r="C2" s="130"/>
      <c r="D2" s="130"/>
      <c r="E2" s="130"/>
    </row>
    <row r="3" spans="1:6" ht="19.5" customHeight="1">
      <c r="A3" s="131" t="s">
        <v>257</v>
      </c>
      <c r="B3" s="131"/>
      <c r="C3" s="131"/>
      <c r="D3" s="131"/>
      <c r="E3" s="131"/>
      <c r="F3" s="26"/>
    </row>
    <row r="4" spans="1:5" ht="17.25" customHeight="1">
      <c r="A4" s="132" t="s">
        <v>106</v>
      </c>
      <c r="B4" s="132"/>
      <c r="C4" s="132"/>
      <c r="D4" s="132"/>
      <c r="E4" s="132"/>
    </row>
    <row r="5" spans="1:2" ht="12.75" customHeight="1" thickBot="1">
      <c r="A5" s="2"/>
      <c r="B5" s="3"/>
    </row>
    <row r="6" spans="1:5" ht="12.75" customHeight="1">
      <c r="A6" s="133" t="s">
        <v>3</v>
      </c>
      <c r="B6" s="89" t="s">
        <v>77</v>
      </c>
      <c r="C6" s="135" t="s">
        <v>122</v>
      </c>
      <c r="D6" s="90" t="s">
        <v>123</v>
      </c>
      <c r="E6" s="137" t="s">
        <v>148</v>
      </c>
    </row>
    <row r="7" spans="1:5" ht="12.75" customHeight="1" thickBot="1">
      <c r="A7" s="134"/>
      <c r="B7" s="91" t="s">
        <v>78</v>
      </c>
      <c r="C7" s="136"/>
      <c r="D7" s="92" t="s">
        <v>258</v>
      </c>
      <c r="E7" s="138"/>
    </row>
    <row r="8" spans="1:5" ht="15" customHeight="1">
      <c r="A8" s="93" t="s">
        <v>4</v>
      </c>
      <c r="B8" s="40"/>
      <c r="C8" s="40"/>
      <c r="D8" s="1"/>
      <c r="E8" s="39"/>
    </row>
    <row r="9" spans="1:5" ht="12.75">
      <c r="A9" s="94" t="s">
        <v>0</v>
      </c>
      <c r="B9" s="5">
        <v>2990000</v>
      </c>
      <c r="C9" s="5">
        <v>3052696.3</v>
      </c>
      <c r="D9" s="19">
        <v>3030274</v>
      </c>
      <c r="E9" s="34">
        <f>D9/C9*100</f>
        <v>99.26549195214736</v>
      </c>
    </row>
    <row r="10" spans="1:5" ht="11.25" customHeight="1">
      <c r="A10" s="95" t="s">
        <v>110</v>
      </c>
      <c r="B10" s="5"/>
      <c r="C10" s="5"/>
      <c r="D10" s="25"/>
      <c r="E10" s="35"/>
    </row>
    <row r="11" spans="1:5" ht="12.75">
      <c r="A11" s="96" t="s">
        <v>111</v>
      </c>
      <c r="B11" s="5"/>
      <c r="C11" s="6">
        <v>20396.3</v>
      </c>
      <c r="D11" s="25">
        <v>20396.2</v>
      </c>
      <c r="E11" s="35">
        <f>D11/C11*100</f>
        <v>99.99950971499733</v>
      </c>
    </row>
    <row r="12" spans="1:5" ht="12.75">
      <c r="A12" s="97" t="s">
        <v>163</v>
      </c>
      <c r="B12" s="5"/>
      <c r="C12" s="6"/>
      <c r="D12" s="19">
        <v>2157.8</v>
      </c>
      <c r="E12" s="36" t="s">
        <v>135</v>
      </c>
    </row>
    <row r="13" spans="1:5" ht="12.75">
      <c r="A13" s="94" t="s">
        <v>84</v>
      </c>
      <c r="B13" s="5">
        <f>SUM(B15:B39)</f>
        <v>72553</v>
      </c>
      <c r="C13" s="5">
        <f>SUM(C15:C39)</f>
        <v>5080749.8</v>
      </c>
      <c r="D13" s="5">
        <f>SUM(D15:D39)-D20-D25-D17</f>
        <v>5080749.599999999</v>
      </c>
      <c r="E13" s="35">
        <f>D13/C13*100</f>
        <v>99.99999606357312</v>
      </c>
    </row>
    <row r="14" spans="1:5" ht="11.25" customHeight="1">
      <c r="A14" s="98" t="s">
        <v>1</v>
      </c>
      <c r="B14" s="8"/>
      <c r="C14" s="8"/>
      <c r="D14" s="8"/>
      <c r="E14" s="35"/>
    </row>
    <row r="15" spans="1:5" ht="12.75">
      <c r="A15" s="99" t="s">
        <v>85</v>
      </c>
      <c r="B15" s="8">
        <v>72303</v>
      </c>
      <c r="C15" s="6">
        <v>72303</v>
      </c>
      <c r="D15" s="8">
        <v>72303</v>
      </c>
      <c r="E15" s="35">
        <f>D15/C15*100</f>
        <v>100</v>
      </c>
    </row>
    <row r="16" spans="1:5" ht="12.75">
      <c r="A16" s="99" t="s">
        <v>22</v>
      </c>
      <c r="B16" s="8"/>
      <c r="C16" s="6">
        <v>4313.6</v>
      </c>
      <c r="D16" s="8">
        <v>4313.6</v>
      </c>
      <c r="E16" s="35">
        <f>D16/C16*100</f>
        <v>100</v>
      </c>
    </row>
    <row r="17" spans="1:5" ht="12.75" hidden="1">
      <c r="A17" s="99" t="s">
        <v>151</v>
      </c>
      <c r="B17" s="8"/>
      <c r="C17" s="6"/>
      <c r="D17" s="8"/>
      <c r="E17" s="37" t="s">
        <v>135</v>
      </c>
    </row>
    <row r="18" spans="1:5" ht="12.75" customHeight="1">
      <c r="A18" s="99" t="s">
        <v>38</v>
      </c>
      <c r="B18" s="8"/>
      <c r="C18" s="43">
        <v>4614719.7</v>
      </c>
      <c r="D18" s="32">
        <v>4614719.6</v>
      </c>
      <c r="E18" s="35">
        <f>D18/C18*100</f>
        <v>99.99999783302114</v>
      </c>
    </row>
    <row r="19" spans="1:5" ht="12.75">
      <c r="A19" s="99" t="s">
        <v>46</v>
      </c>
      <c r="B19" s="8"/>
      <c r="C19" s="43">
        <v>104318.1</v>
      </c>
      <c r="D19" s="32">
        <v>104318.1</v>
      </c>
      <c r="E19" s="35">
        <f>D19/C19*100</f>
        <v>100</v>
      </c>
    </row>
    <row r="20" spans="1:5" ht="12.75" hidden="1">
      <c r="A20" s="99" t="s">
        <v>151</v>
      </c>
      <c r="B20" s="8"/>
      <c r="C20" s="43"/>
      <c r="D20" s="32"/>
      <c r="E20" s="37" t="s">
        <v>135</v>
      </c>
    </row>
    <row r="21" spans="1:5" ht="12.75">
      <c r="A21" s="99" t="s">
        <v>58</v>
      </c>
      <c r="B21" s="8"/>
      <c r="C21" s="43">
        <v>175.8</v>
      </c>
      <c r="D21" s="32">
        <v>175.8</v>
      </c>
      <c r="E21" s="35">
        <f>D21/C21*100</f>
        <v>100</v>
      </c>
    </row>
    <row r="22" spans="1:5" ht="12.75">
      <c r="A22" s="99" t="s">
        <v>118</v>
      </c>
      <c r="B22" s="8"/>
      <c r="C22" s="43">
        <v>803.5</v>
      </c>
      <c r="D22" s="32">
        <v>803.5</v>
      </c>
      <c r="E22" s="35">
        <f>D22/C22*100</f>
        <v>100</v>
      </c>
    </row>
    <row r="23" spans="1:5" ht="12.75">
      <c r="A23" s="99" t="s">
        <v>194</v>
      </c>
      <c r="B23" s="8"/>
      <c r="C23" s="43">
        <v>526.2</v>
      </c>
      <c r="D23" s="32">
        <v>526.2</v>
      </c>
      <c r="E23" s="35">
        <f>D23/C23*100</f>
        <v>100</v>
      </c>
    </row>
    <row r="24" spans="1:5" ht="12.75">
      <c r="A24" s="99" t="s">
        <v>166</v>
      </c>
      <c r="B24" s="8"/>
      <c r="C24" s="43">
        <v>12035.3</v>
      </c>
      <c r="D24" s="32">
        <v>12035.3</v>
      </c>
      <c r="E24" s="35">
        <f>D24/C24*100</f>
        <v>100</v>
      </c>
    </row>
    <row r="25" spans="1:5" ht="12.75" hidden="1">
      <c r="A25" s="99" t="s">
        <v>151</v>
      </c>
      <c r="B25" s="8"/>
      <c r="C25" s="43"/>
      <c r="D25" s="32"/>
      <c r="E25" s="37" t="s">
        <v>135</v>
      </c>
    </row>
    <row r="26" spans="1:5" ht="12.75">
      <c r="A26" s="99" t="s">
        <v>124</v>
      </c>
      <c r="B26" s="8"/>
      <c r="C26" s="43">
        <v>140</v>
      </c>
      <c r="D26" s="32">
        <v>140</v>
      </c>
      <c r="E26" s="35">
        <f aca="true" t="shared" si="0" ref="E26:E40">D26/C26*100</f>
        <v>100</v>
      </c>
    </row>
    <row r="27" spans="1:5" ht="12.75">
      <c r="A27" s="99" t="s">
        <v>62</v>
      </c>
      <c r="B27" s="8"/>
      <c r="C27" s="43">
        <v>300</v>
      </c>
      <c r="D27" s="32">
        <v>300</v>
      </c>
      <c r="E27" s="35">
        <f t="shared" si="0"/>
        <v>100</v>
      </c>
    </row>
    <row r="28" spans="1:5" ht="12.75">
      <c r="A28" s="99" t="s">
        <v>177</v>
      </c>
      <c r="B28" s="8"/>
      <c r="C28" s="43">
        <v>254602.6</v>
      </c>
      <c r="D28" s="32">
        <v>254602.6</v>
      </c>
      <c r="E28" s="35">
        <f t="shared" si="0"/>
        <v>100</v>
      </c>
    </row>
    <row r="29" spans="1:5" ht="12.75">
      <c r="A29" s="99" t="s">
        <v>158</v>
      </c>
      <c r="B29" s="8"/>
      <c r="C29" s="43">
        <v>4376.2</v>
      </c>
      <c r="D29" s="32">
        <v>4376.1</v>
      </c>
      <c r="E29" s="35">
        <f t="shared" si="0"/>
        <v>99.99771491248116</v>
      </c>
    </row>
    <row r="30" spans="1:5" ht="12.75">
      <c r="A30" s="99" t="s">
        <v>150</v>
      </c>
      <c r="B30" s="8"/>
      <c r="C30" s="43">
        <v>250</v>
      </c>
      <c r="D30" s="32">
        <v>250</v>
      </c>
      <c r="E30" s="35">
        <f t="shared" si="0"/>
        <v>100</v>
      </c>
    </row>
    <row r="31" spans="1:5" ht="12.75" hidden="1">
      <c r="A31" s="99" t="s">
        <v>107</v>
      </c>
      <c r="B31" s="8"/>
      <c r="C31" s="43"/>
      <c r="D31" s="32"/>
      <c r="E31" s="35" t="e">
        <f t="shared" si="0"/>
        <v>#DIV/0!</v>
      </c>
    </row>
    <row r="32" spans="1:5" ht="12.75">
      <c r="A32" s="99" t="s">
        <v>103</v>
      </c>
      <c r="B32" s="8"/>
      <c r="C32" s="43">
        <v>74</v>
      </c>
      <c r="D32" s="32">
        <v>74</v>
      </c>
      <c r="E32" s="35">
        <f t="shared" si="0"/>
        <v>100</v>
      </c>
    </row>
    <row r="33" spans="1:5" ht="12.75" hidden="1">
      <c r="A33" s="99" t="s">
        <v>159</v>
      </c>
      <c r="B33" s="8"/>
      <c r="C33" s="43"/>
      <c r="D33" s="32"/>
      <c r="E33" s="35" t="e">
        <f t="shared" si="0"/>
        <v>#DIV/0!</v>
      </c>
    </row>
    <row r="34" spans="1:7" ht="12.75">
      <c r="A34" s="99" t="s">
        <v>168</v>
      </c>
      <c r="B34" s="8"/>
      <c r="C34" s="43">
        <v>7830.3</v>
      </c>
      <c r="D34" s="32">
        <v>7830.3</v>
      </c>
      <c r="E34" s="35">
        <f t="shared" si="0"/>
        <v>100</v>
      </c>
      <c r="F34" s="28"/>
      <c r="G34" s="28"/>
    </row>
    <row r="35" spans="1:5" ht="12.75" hidden="1">
      <c r="A35" s="99" t="s">
        <v>23</v>
      </c>
      <c r="B35" s="8"/>
      <c r="C35" s="43"/>
      <c r="D35" s="32"/>
      <c r="E35" s="35" t="e">
        <f t="shared" si="0"/>
        <v>#DIV/0!</v>
      </c>
    </row>
    <row r="36" spans="1:5" ht="12.75">
      <c r="A36" s="99" t="s">
        <v>74</v>
      </c>
      <c r="B36" s="8"/>
      <c r="C36" s="43">
        <v>1644.4</v>
      </c>
      <c r="D36" s="32">
        <v>1644.4</v>
      </c>
      <c r="E36" s="35">
        <f t="shared" si="0"/>
        <v>100</v>
      </c>
    </row>
    <row r="37" spans="1:5" ht="12.75" hidden="1">
      <c r="A37" s="99" t="s">
        <v>57</v>
      </c>
      <c r="B37" s="8"/>
      <c r="C37" s="43"/>
      <c r="D37" s="32"/>
      <c r="E37" s="35" t="e">
        <f t="shared" si="0"/>
        <v>#DIV/0!</v>
      </c>
    </row>
    <row r="38" spans="1:5" ht="12.75">
      <c r="A38" s="99" t="s">
        <v>24</v>
      </c>
      <c r="B38" s="8">
        <v>250</v>
      </c>
      <c r="C38" s="43">
        <v>2230.9</v>
      </c>
      <c r="D38" s="32">
        <v>2230.9</v>
      </c>
      <c r="E38" s="35">
        <f t="shared" si="0"/>
        <v>100</v>
      </c>
    </row>
    <row r="39" spans="1:5" ht="12.75">
      <c r="A39" s="99" t="s">
        <v>175</v>
      </c>
      <c r="B39" s="8"/>
      <c r="C39" s="43">
        <v>106.2</v>
      </c>
      <c r="D39" s="32">
        <v>106.2</v>
      </c>
      <c r="E39" s="37" t="s">
        <v>135</v>
      </c>
    </row>
    <row r="40" spans="1:5" ht="12.75">
      <c r="A40" s="97" t="s">
        <v>108</v>
      </c>
      <c r="B40" s="7">
        <f>SUM(B42:B44)</f>
        <v>0</v>
      </c>
      <c r="C40" s="44">
        <f>SUM(C42:C44)</f>
        <v>1576</v>
      </c>
      <c r="D40" s="44">
        <f>SUM(D42:D44)</f>
        <v>1576</v>
      </c>
      <c r="E40" s="34">
        <f t="shared" si="0"/>
        <v>100</v>
      </c>
    </row>
    <row r="41" spans="1:5" ht="11.25" customHeight="1">
      <c r="A41" s="95" t="s">
        <v>1</v>
      </c>
      <c r="B41" s="8"/>
      <c r="C41" s="43"/>
      <c r="D41" s="32"/>
      <c r="E41" s="35"/>
    </row>
    <row r="42" spans="1:5" ht="12.75" hidden="1">
      <c r="A42" s="99" t="s">
        <v>115</v>
      </c>
      <c r="B42" s="8"/>
      <c r="C42" s="43"/>
      <c r="D42" s="32"/>
      <c r="E42" s="35" t="e">
        <f>D42/C42*100</f>
        <v>#DIV/0!</v>
      </c>
    </row>
    <row r="43" spans="1:5" ht="12.75" hidden="1">
      <c r="A43" s="99" t="s">
        <v>149</v>
      </c>
      <c r="B43" s="8"/>
      <c r="C43" s="43"/>
      <c r="D43" s="32"/>
      <c r="E43" s="35" t="e">
        <f>D43/C43*100</f>
        <v>#DIV/0!</v>
      </c>
    </row>
    <row r="44" spans="1:5" ht="12.75">
      <c r="A44" s="99" t="s">
        <v>264</v>
      </c>
      <c r="B44" s="8"/>
      <c r="C44" s="43">
        <v>1576</v>
      </c>
      <c r="D44" s="32">
        <v>1576</v>
      </c>
      <c r="E44" s="35">
        <f>D44/C44*100</f>
        <v>100</v>
      </c>
    </row>
    <row r="45" spans="1:5" ht="12.75">
      <c r="A45" s="94" t="s">
        <v>86</v>
      </c>
      <c r="B45" s="5">
        <f>SUM(B47:B56)</f>
        <v>0</v>
      </c>
      <c r="C45" s="45">
        <f>SUM(C47:C57)</f>
        <v>234296.1</v>
      </c>
      <c r="D45" s="45">
        <f>SUM(D47:D57)</f>
        <v>234295.9</v>
      </c>
      <c r="E45" s="34">
        <f>D45/C45*100</f>
        <v>99.99991463793037</v>
      </c>
    </row>
    <row r="46" spans="1:5" ht="11.25" customHeight="1">
      <c r="A46" s="98" t="s">
        <v>1</v>
      </c>
      <c r="B46" s="8"/>
      <c r="C46" s="32"/>
      <c r="D46" s="32"/>
      <c r="E46" s="35"/>
    </row>
    <row r="47" spans="1:5" ht="12.75">
      <c r="A47" s="100" t="s">
        <v>38</v>
      </c>
      <c r="B47" s="8"/>
      <c r="C47" s="43">
        <v>26065.5</v>
      </c>
      <c r="D47" s="32">
        <v>26065.5</v>
      </c>
      <c r="E47" s="35">
        <f aca="true" t="shared" si="1" ref="E47:E58">D47/C47*100</f>
        <v>100</v>
      </c>
    </row>
    <row r="48" spans="1:5" ht="12.75">
      <c r="A48" s="100" t="s">
        <v>22</v>
      </c>
      <c r="B48" s="8"/>
      <c r="C48" s="43">
        <v>473.2</v>
      </c>
      <c r="D48" s="32">
        <v>473.2</v>
      </c>
      <c r="E48" s="35">
        <f t="shared" si="1"/>
        <v>100</v>
      </c>
    </row>
    <row r="49" spans="1:5" ht="12.75">
      <c r="A49" s="99" t="s">
        <v>58</v>
      </c>
      <c r="B49" s="8"/>
      <c r="C49" s="43">
        <v>2796.8</v>
      </c>
      <c r="D49" s="32">
        <v>2796.7</v>
      </c>
      <c r="E49" s="35">
        <f t="shared" si="1"/>
        <v>99.99642448512584</v>
      </c>
    </row>
    <row r="50" spans="1:5" ht="12.75" hidden="1">
      <c r="A50" s="99" t="s">
        <v>75</v>
      </c>
      <c r="B50" s="8"/>
      <c r="C50" s="43"/>
      <c r="D50" s="32"/>
      <c r="E50" s="35" t="e">
        <f t="shared" si="1"/>
        <v>#DIV/0!</v>
      </c>
    </row>
    <row r="51" spans="1:5" ht="12.75">
      <c r="A51" s="99" t="s">
        <v>158</v>
      </c>
      <c r="B51" s="8"/>
      <c r="C51" s="43">
        <v>59424.7</v>
      </c>
      <c r="D51" s="32">
        <v>59424.7</v>
      </c>
      <c r="E51" s="35">
        <f t="shared" si="1"/>
        <v>100</v>
      </c>
    </row>
    <row r="52" spans="1:5" ht="12.75">
      <c r="A52" s="99" t="s">
        <v>168</v>
      </c>
      <c r="B52" s="8"/>
      <c r="C52" s="43">
        <v>113473.8</v>
      </c>
      <c r="D52" s="32">
        <v>113473.7</v>
      </c>
      <c r="E52" s="35">
        <f t="shared" si="1"/>
        <v>99.99991187393037</v>
      </c>
    </row>
    <row r="53" spans="1:5" ht="12.75">
      <c r="A53" s="99" t="s">
        <v>194</v>
      </c>
      <c r="B53" s="8"/>
      <c r="C53" s="43">
        <v>27109.9</v>
      </c>
      <c r="D53" s="32">
        <v>27109.9</v>
      </c>
      <c r="E53" s="35">
        <f t="shared" si="1"/>
        <v>100</v>
      </c>
    </row>
    <row r="54" spans="1:5" ht="12.75">
      <c r="A54" s="99" t="s">
        <v>103</v>
      </c>
      <c r="B54" s="8"/>
      <c r="C54" s="43">
        <v>1452.2</v>
      </c>
      <c r="D54" s="32">
        <v>1452.2</v>
      </c>
      <c r="E54" s="35">
        <f t="shared" si="1"/>
        <v>100</v>
      </c>
    </row>
    <row r="55" spans="1:5" ht="12.75">
      <c r="A55" s="99" t="s">
        <v>167</v>
      </c>
      <c r="B55" s="8"/>
      <c r="C55" s="43">
        <v>2500</v>
      </c>
      <c r="D55" s="32">
        <v>2500</v>
      </c>
      <c r="E55" s="35">
        <f t="shared" si="1"/>
        <v>100</v>
      </c>
    </row>
    <row r="56" spans="1:5" ht="12.75">
      <c r="A56" s="99" t="s">
        <v>24</v>
      </c>
      <c r="B56" s="8"/>
      <c r="C56" s="43">
        <v>1000</v>
      </c>
      <c r="D56" s="32">
        <v>1000</v>
      </c>
      <c r="E56" s="35">
        <f t="shared" si="1"/>
        <v>100</v>
      </c>
    </row>
    <row r="57" spans="1:5" ht="12.75" hidden="1">
      <c r="A57" s="99" t="s">
        <v>62</v>
      </c>
      <c r="B57" s="8"/>
      <c r="C57" s="43"/>
      <c r="D57" s="32"/>
      <c r="E57" s="35" t="e">
        <f t="shared" si="1"/>
        <v>#DIV/0!</v>
      </c>
    </row>
    <row r="58" spans="1:5" ht="12.75">
      <c r="A58" s="97" t="s">
        <v>109</v>
      </c>
      <c r="B58" s="7">
        <f>B63+B60</f>
        <v>0</v>
      </c>
      <c r="C58" s="44">
        <f>SUM(C60:C63)</f>
        <v>7700.6</v>
      </c>
      <c r="D58" s="44">
        <f>SUM(D60:D63)</f>
        <v>7700.6</v>
      </c>
      <c r="E58" s="34">
        <f t="shared" si="1"/>
        <v>100</v>
      </c>
    </row>
    <row r="59" spans="1:5" ht="11.25" customHeight="1">
      <c r="A59" s="95" t="s">
        <v>1</v>
      </c>
      <c r="B59" s="8"/>
      <c r="C59" s="43"/>
      <c r="D59" s="32"/>
      <c r="E59" s="35"/>
    </row>
    <row r="60" spans="1:5" ht="12.75" hidden="1">
      <c r="A60" s="96" t="s">
        <v>149</v>
      </c>
      <c r="B60" s="8"/>
      <c r="C60" s="43"/>
      <c r="D60" s="32"/>
      <c r="E60" s="35" t="e">
        <f>D60/C60*100</f>
        <v>#DIV/0!</v>
      </c>
    </row>
    <row r="61" spans="1:5" ht="12.75" hidden="1">
      <c r="A61" s="99" t="s">
        <v>165</v>
      </c>
      <c r="B61" s="8"/>
      <c r="C61" s="43"/>
      <c r="D61" s="32"/>
      <c r="E61" s="35" t="e">
        <f>D61/C61*100</f>
        <v>#DIV/0!</v>
      </c>
    </row>
    <row r="62" spans="1:5" ht="12.75" hidden="1">
      <c r="A62" s="96" t="s">
        <v>160</v>
      </c>
      <c r="B62" s="8"/>
      <c r="C62" s="43"/>
      <c r="D62" s="32"/>
      <c r="E62" s="35" t="e">
        <f>D62/C62*100</f>
        <v>#DIV/0!</v>
      </c>
    </row>
    <row r="63" spans="1:5" ht="12.75">
      <c r="A63" s="99" t="s">
        <v>116</v>
      </c>
      <c r="B63" s="8"/>
      <c r="C63" s="43">
        <v>7700.6</v>
      </c>
      <c r="D63" s="32">
        <v>7700.6</v>
      </c>
      <c r="E63" s="35">
        <f>D63/C63*100</f>
        <v>100</v>
      </c>
    </row>
    <row r="64" spans="1:5" ht="12.75">
      <c r="A64" s="94" t="s">
        <v>44</v>
      </c>
      <c r="B64" s="20">
        <f>B66+B69+B76+B80+B84+B89+B95+B105+B110+B113+B74+B103+B100</f>
        <v>213741.1</v>
      </c>
      <c r="C64" s="20">
        <f>C66+C69+C76+C80+C84+C89+C95+C105+C110+C113+C74+C103+C100</f>
        <v>243560.69999999998</v>
      </c>
      <c r="D64" s="20">
        <f>D66+D69+D76+D80+D84+D89+D95+D105+D110+D113+D74+D103+D100</f>
        <v>302420.10000000003</v>
      </c>
      <c r="E64" s="38">
        <f>D64/C64*100</f>
        <v>124.16621400743226</v>
      </c>
    </row>
    <row r="65" spans="1:5" ht="11.25" customHeight="1">
      <c r="A65" s="98" t="s">
        <v>127</v>
      </c>
      <c r="B65" s="21"/>
      <c r="C65" s="21"/>
      <c r="D65" s="21"/>
      <c r="E65" s="35"/>
    </row>
    <row r="66" spans="1:5" ht="12.75">
      <c r="A66" s="100" t="s">
        <v>128</v>
      </c>
      <c r="B66" s="22">
        <f>SUM(B67:B68)</f>
        <v>45000</v>
      </c>
      <c r="C66" s="22">
        <f>SUM(C67:C68)</f>
        <v>45000</v>
      </c>
      <c r="D66" s="22">
        <f>SUM(D67:D68)</f>
        <v>32648.5</v>
      </c>
      <c r="E66" s="35">
        <f aca="true" t="shared" si="2" ref="E66:E73">D66/C66*100</f>
        <v>72.55222222222221</v>
      </c>
    </row>
    <row r="67" spans="1:5" ht="12.75">
      <c r="A67" s="99" t="s">
        <v>129</v>
      </c>
      <c r="B67" s="22">
        <v>45000</v>
      </c>
      <c r="C67" s="22">
        <v>45000</v>
      </c>
      <c r="D67" s="21">
        <v>32622.6</v>
      </c>
      <c r="E67" s="35">
        <f t="shared" si="2"/>
        <v>72.49466666666666</v>
      </c>
    </row>
    <row r="68" spans="1:5" ht="12.75">
      <c r="A68" s="99" t="s">
        <v>130</v>
      </c>
      <c r="B68" s="21"/>
      <c r="C68" s="21"/>
      <c r="D68" s="21">
        <v>25.9</v>
      </c>
      <c r="E68" s="37" t="s">
        <v>135</v>
      </c>
    </row>
    <row r="69" spans="1:5" ht="12.75">
      <c r="A69" s="100" t="s">
        <v>131</v>
      </c>
      <c r="B69" s="21">
        <f>SUM(B70:B73)</f>
        <v>64000</v>
      </c>
      <c r="C69" s="21">
        <f>SUM(C70:C73)</f>
        <v>82040.40000000001</v>
      </c>
      <c r="D69" s="21">
        <f>SUM(D70:D73)</f>
        <v>82225.7</v>
      </c>
      <c r="E69" s="35">
        <f t="shared" si="2"/>
        <v>100.22586433025677</v>
      </c>
    </row>
    <row r="70" spans="1:5" ht="12.75">
      <c r="A70" s="99" t="s">
        <v>140</v>
      </c>
      <c r="B70" s="21">
        <v>54000</v>
      </c>
      <c r="C70" s="21">
        <v>67495.3</v>
      </c>
      <c r="D70" s="21">
        <v>67678</v>
      </c>
      <c r="E70" s="35">
        <f t="shared" si="2"/>
        <v>100.27068551439878</v>
      </c>
    </row>
    <row r="71" spans="1:5" ht="12.75">
      <c r="A71" s="99" t="s">
        <v>134</v>
      </c>
      <c r="B71" s="21">
        <v>10000</v>
      </c>
      <c r="C71" s="21">
        <v>12000</v>
      </c>
      <c r="D71" s="21">
        <v>12000</v>
      </c>
      <c r="E71" s="35">
        <f t="shared" si="2"/>
        <v>100</v>
      </c>
    </row>
    <row r="72" spans="1:5" ht="13.5" thickBot="1">
      <c r="A72" s="101" t="s">
        <v>130</v>
      </c>
      <c r="B72" s="127"/>
      <c r="C72" s="46">
        <v>2545.1</v>
      </c>
      <c r="D72" s="46">
        <v>2547.7</v>
      </c>
      <c r="E72" s="48">
        <f t="shared" si="2"/>
        <v>100.10215708616556</v>
      </c>
    </row>
    <row r="73" spans="1:5" ht="12.75" hidden="1">
      <c r="A73" s="99" t="s">
        <v>142</v>
      </c>
      <c r="B73" s="29"/>
      <c r="C73" s="21"/>
      <c r="D73" s="21"/>
      <c r="E73" s="35" t="e">
        <f t="shared" si="2"/>
        <v>#DIV/0!</v>
      </c>
    </row>
    <row r="74" spans="1:5" ht="12.75">
      <c r="A74" s="100" t="s">
        <v>182</v>
      </c>
      <c r="B74" s="31">
        <f>B75</f>
        <v>0</v>
      </c>
      <c r="C74" s="31">
        <f>C75</f>
        <v>338.5</v>
      </c>
      <c r="D74" s="31">
        <f>D75</f>
        <v>406.4</v>
      </c>
      <c r="E74" s="35">
        <f>D74/C74*100</f>
        <v>120.05908419497784</v>
      </c>
    </row>
    <row r="75" spans="1:5" ht="12.75">
      <c r="A75" s="99" t="s">
        <v>179</v>
      </c>
      <c r="B75" s="16"/>
      <c r="C75" s="31">
        <v>338.5</v>
      </c>
      <c r="D75" s="21">
        <v>406.4</v>
      </c>
      <c r="E75" s="35">
        <f>D75/C75*100</f>
        <v>120.05908419497784</v>
      </c>
    </row>
    <row r="76" spans="1:5" ht="12.75">
      <c r="A76" s="100" t="s">
        <v>172</v>
      </c>
      <c r="B76" s="31">
        <f>B77+B79</f>
        <v>0</v>
      </c>
      <c r="C76" s="31">
        <f>C77+C79</f>
        <v>1670</v>
      </c>
      <c r="D76" s="31">
        <f>D77+D79+D78</f>
        <v>8333.5</v>
      </c>
      <c r="E76" s="35">
        <f>D76/C76*100</f>
        <v>499.01197604790417</v>
      </c>
    </row>
    <row r="77" spans="1:5" ht="12.75">
      <c r="A77" s="99" t="s">
        <v>173</v>
      </c>
      <c r="B77" s="16"/>
      <c r="C77" s="17"/>
      <c r="D77" s="21">
        <v>3000</v>
      </c>
      <c r="E77" s="37" t="s">
        <v>135</v>
      </c>
    </row>
    <row r="78" spans="1:5" ht="12.75">
      <c r="A78" s="99" t="s">
        <v>137</v>
      </c>
      <c r="B78" s="16"/>
      <c r="C78" s="17"/>
      <c r="D78" s="21">
        <v>3612.7</v>
      </c>
      <c r="E78" s="37" t="s">
        <v>135</v>
      </c>
    </row>
    <row r="79" spans="1:5" ht="12.75">
      <c r="A79" s="99" t="s">
        <v>130</v>
      </c>
      <c r="B79" s="31"/>
      <c r="C79" s="31">
        <v>1670</v>
      </c>
      <c r="D79" s="21">
        <v>1720.8</v>
      </c>
      <c r="E79" s="35">
        <f>D79/C79*100</f>
        <v>103.04191616766467</v>
      </c>
    </row>
    <row r="80" spans="1:5" ht="12.75">
      <c r="A80" s="100" t="s">
        <v>155</v>
      </c>
      <c r="B80" s="22">
        <f>SUM(B81:B83)</f>
        <v>0</v>
      </c>
      <c r="C80" s="22">
        <f>SUM(C81:C83)</f>
        <v>4403.7</v>
      </c>
      <c r="D80" s="22">
        <f>SUM(D81:D83)</f>
        <v>6383.3</v>
      </c>
      <c r="E80" s="35">
        <f>D80/C80*100</f>
        <v>144.95310761405182</v>
      </c>
    </row>
    <row r="81" spans="1:5" ht="12.75" hidden="1">
      <c r="A81" s="99" t="s">
        <v>154</v>
      </c>
      <c r="B81" s="22"/>
      <c r="C81" s="30"/>
      <c r="D81" s="21"/>
      <c r="E81" s="37" t="s">
        <v>135</v>
      </c>
    </row>
    <row r="82" spans="1:5" ht="12.75" hidden="1">
      <c r="A82" s="99" t="s">
        <v>134</v>
      </c>
      <c r="B82" s="22"/>
      <c r="C82" s="30"/>
      <c r="D82" s="21"/>
      <c r="E82" s="37" t="s">
        <v>135</v>
      </c>
    </row>
    <row r="83" spans="1:5" ht="12.75">
      <c r="A83" s="99" t="s">
        <v>179</v>
      </c>
      <c r="B83" s="21"/>
      <c r="C83" s="21">
        <v>4403.7</v>
      </c>
      <c r="D83" s="21">
        <v>6383.3</v>
      </c>
      <c r="E83" s="35">
        <f aca="true" t="shared" si="3" ref="E83:E96">D83/C83*100</f>
        <v>144.95310761405182</v>
      </c>
    </row>
    <row r="84" spans="1:5" ht="12.75">
      <c r="A84" s="99" t="s">
        <v>133</v>
      </c>
      <c r="B84" s="21">
        <f>SUM(B85:B88)</f>
        <v>26718</v>
      </c>
      <c r="C84" s="21">
        <f>SUM(C85:C88)</f>
        <v>31997.399999999998</v>
      </c>
      <c r="D84" s="21">
        <f>SUM(D85:D88)</f>
        <v>32149.5</v>
      </c>
      <c r="E84" s="35">
        <f t="shared" si="3"/>
        <v>100.4753511222787</v>
      </c>
    </row>
    <row r="85" spans="1:5" ht="12.75">
      <c r="A85" s="99" t="s">
        <v>132</v>
      </c>
      <c r="B85" s="23">
        <v>26718</v>
      </c>
      <c r="C85" s="21">
        <v>31507.7</v>
      </c>
      <c r="D85" s="21">
        <v>31501.7</v>
      </c>
      <c r="E85" s="35">
        <f t="shared" si="3"/>
        <v>99.98095703589917</v>
      </c>
    </row>
    <row r="86" spans="1:5" ht="12.75">
      <c r="A86" s="99" t="s">
        <v>134</v>
      </c>
      <c r="B86" s="23"/>
      <c r="C86" s="21">
        <v>419.1</v>
      </c>
      <c r="D86" s="21">
        <v>419.2</v>
      </c>
      <c r="E86" s="35">
        <f t="shared" si="3"/>
        <v>100.02386065378191</v>
      </c>
    </row>
    <row r="87" spans="1:5" ht="12.75" hidden="1">
      <c r="A87" s="99" t="s">
        <v>142</v>
      </c>
      <c r="B87" s="23"/>
      <c r="C87" s="21"/>
      <c r="D87" s="21"/>
      <c r="E87" s="37" t="s">
        <v>135</v>
      </c>
    </row>
    <row r="88" spans="1:5" ht="12.75">
      <c r="A88" s="99" t="s">
        <v>130</v>
      </c>
      <c r="B88" s="23"/>
      <c r="C88" s="21">
        <v>70.6</v>
      </c>
      <c r="D88" s="21">
        <v>228.6</v>
      </c>
      <c r="E88" s="35">
        <f t="shared" si="3"/>
        <v>323.7960339943343</v>
      </c>
    </row>
    <row r="89" spans="1:5" ht="12.75">
      <c r="A89" s="99" t="s">
        <v>136</v>
      </c>
      <c r="B89" s="23">
        <f>SUM(B90:B94)</f>
        <v>37885.1</v>
      </c>
      <c r="C89" s="23">
        <f>SUM(C90:C94)</f>
        <v>37923.4</v>
      </c>
      <c r="D89" s="23">
        <f>SUM(D90:D94)</f>
        <v>38078.399999999994</v>
      </c>
      <c r="E89" s="35">
        <f t="shared" si="3"/>
        <v>100.4087186275492</v>
      </c>
    </row>
    <row r="90" spans="1:5" ht="12.75">
      <c r="A90" s="99" t="s">
        <v>132</v>
      </c>
      <c r="B90" s="23">
        <v>16250</v>
      </c>
      <c r="C90" s="21">
        <v>16250</v>
      </c>
      <c r="D90" s="21">
        <v>16250</v>
      </c>
      <c r="E90" s="35">
        <f t="shared" si="3"/>
        <v>100</v>
      </c>
    </row>
    <row r="91" spans="1:5" ht="12.75" hidden="1">
      <c r="A91" s="99" t="s">
        <v>134</v>
      </c>
      <c r="B91" s="23"/>
      <c r="C91" s="21"/>
      <c r="D91" s="21"/>
      <c r="E91" s="37" t="s">
        <v>135</v>
      </c>
    </row>
    <row r="92" spans="1:5" ht="12.75">
      <c r="A92" s="99" t="s">
        <v>137</v>
      </c>
      <c r="B92" s="23">
        <v>21635.1</v>
      </c>
      <c r="C92" s="21">
        <v>21635.1</v>
      </c>
      <c r="D92" s="21">
        <v>21672.7</v>
      </c>
      <c r="E92" s="35">
        <f t="shared" si="3"/>
        <v>100.17379166262232</v>
      </c>
    </row>
    <row r="93" spans="1:5" ht="12.75" hidden="1">
      <c r="A93" s="99" t="s">
        <v>142</v>
      </c>
      <c r="B93" s="23"/>
      <c r="C93" s="21"/>
      <c r="D93" s="21"/>
      <c r="E93" s="35" t="e">
        <f t="shared" si="3"/>
        <v>#DIV/0!</v>
      </c>
    </row>
    <row r="94" spans="1:5" ht="12.75">
      <c r="A94" s="99" t="s">
        <v>130</v>
      </c>
      <c r="B94" s="23"/>
      <c r="C94" s="21">
        <v>38.3</v>
      </c>
      <c r="D94" s="21">
        <v>155.7</v>
      </c>
      <c r="E94" s="35">
        <f t="shared" si="3"/>
        <v>406.52741514360315</v>
      </c>
    </row>
    <row r="95" spans="1:5" ht="12.75">
      <c r="A95" s="99" t="s">
        <v>138</v>
      </c>
      <c r="B95" s="23">
        <f>SUM(B96:B99)</f>
        <v>8154</v>
      </c>
      <c r="C95" s="23">
        <f>SUM(C96:C99)</f>
        <v>8101</v>
      </c>
      <c r="D95" s="23">
        <f>SUM(D96:D99)</f>
        <v>8123.5</v>
      </c>
      <c r="E95" s="35">
        <f t="shared" si="3"/>
        <v>100.27774348845821</v>
      </c>
    </row>
    <row r="96" spans="1:5" ht="12.75">
      <c r="A96" s="99" t="s">
        <v>132</v>
      </c>
      <c r="B96" s="23">
        <v>8154</v>
      </c>
      <c r="C96" s="21">
        <v>8101</v>
      </c>
      <c r="D96" s="21">
        <v>8101</v>
      </c>
      <c r="E96" s="35">
        <f t="shared" si="3"/>
        <v>100</v>
      </c>
    </row>
    <row r="97" spans="1:5" ht="12.75">
      <c r="A97" s="99" t="s">
        <v>134</v>
      </c>
      <c r="B97" s="23"/>
      <c r="C97" s="21"/>
      <c r="D97" s="21">
        <v>22.5</v>
      </c>
      <c r="E97" s="37" t="s">
        <v>135</v>
      </c>
    </row>
    <row r="98" spans="1:5" ht="12.75" hidden="1">
      <c r="A98" s="99" t="s">
        <v>142</v>
      </c>
      <c r="B98" s="23"/>
      <c r="C98" s="21"/>
      <c r="D98" s="21"/>
      <c r="E98" s="37" t="s">
        <v>135</v>
      </c>
    </row>
    <row r="99" spans="1:5" ht="12.75" hidden="1">
      <c r="A99" s="99" t="s">
        <v>130</v>
      </c>
      <c r="B99" s="23"/>
      <c r="C99" s="21"/>
      <c r="D99" s="21"/>
      <c r="E99" s="35" t="e">
        <f>D99/C99*100</f>
        <v>#DIV/0!</v>
      </c>
    </row>
    <row r="100" spans="1:5" ht="12.75">
      <c r="A100" s="99" t="s">
        <v>139</v>
      </c>
      <c r="B100" s="21">
        <f>B101+B102</f>
        <v>0</v>
      </c>
      <c r="C100" s="21">
        <f>C101+C102</f>
        <v>0</v>
      </c>
      <c r="D100" s="21">
        <f>D101+D102</f>
        <v>3046.9</v>
      </c>
      <c r="E100" s="37" t="s">
        <v>135</v>
      </c>
    </row>
    <row r="101" spans="1:5" ht="12.75">
      <c r="A101" s="99" t="s">
        <v>252</v>
      </c>
      <c r="B101" s="23"/>
      <c r="C101" s="21"/>
      <c r="D101" s="21">
        <v>3039.5</v>
      </c>
      <c r="E101" s="37" t="s">
        <v>135</v>
      </c>
    </row>
    <row r="102" spans="1:5" ht="12.75">
      <c r="A102" s="99" t="s">
        <v>253</v>
      </c>
      <c r="B102" s="23"/>
      <c r="C102" s="21"/>
      <c r="D102" s="21">
        <v>7.4</v>
      </c>
      <c r="E102" s="37" t="s">
        <v>135</v>
      </c>
    </row>
    <row r="103" spans="1:5" ht="12.75">
      <c r="A103" s="99" t="s">
        <v>180</v>
      </c>
      <c r="B103" s="23">
        <f>B104</f>
        <v>0</v>
      </c>
      <c r="C103" s="23">
        <f>C104</f>
        <v>0</v>
      </c>
      <c r="D103" s="23">
        <f>D104</f>
        <v>348.3</v>
      </c>
      <c r="E103" s="37" t="s">
        <v>135</v>
      </c>
    </row>
    <row r="104" spans="1:5" ht="12.75">
      <c r="A104" s="99" t="s">
        <v>179</v>
      </c>
      <c r="B104" s="23"/>
      <c r="C104" s="21"/>
      <c r="D104" s="21">
        <v>348.3</v>
      </c>
      <c r="E104" s="37" t="s">
        <v>135</v>
      </c>
    </row>
    <row r="105" spans="1:5" ht="12.75">
      <c r="A105" s="99" t="s">
        <v>141</v>
      </c>
      <c r="B105" s="23">
        <f>SUM(B106:B109)</f>
        <v>27984</v>
      </c>
      <c r="C105" s="23">
        <f>SUM(C106:C109)</f>
        <v>27984</v>
      </c>
      <c r="D105" s="23">
        <f>SUM(D106:D109)</f>
        <v>29539.2</v>
      </c>
      <c r="E105" s="35">
        <f>D105/C105*100</f>
        <v>105.557461406518</v>
      </c>
    </row>
    <row r="106" spans="1:5" ht="12.75">
      <c r="A106" s="99" t="s">
        <v>132</v>
      </c>
      <c r="B106" s="23">
        <v>27984</v>
      </c>
      <c r="C106" s="21">
        <v>27984</v>
      </c>
      <c r="D106" s="21">
        <v>27984</v>
      </c>
      <c r="E106" s="35">
        <f>D106/C106*100</f>
        <v>100</v>
      </c>
    </row>
    <row r="107" spans="1:5" ht="12.75" hidden="1">
      <c r="A107" s="99" t="s">
        <v>134</v>
      </c>
      <c r="B107" s="23"/>
      <c r="C107" s="21"/>
      <c r="D107" s="21"/>
      <c r="E107" s="35" t="e">
        <f>D107/C107*100</f>
        <v>#DIV/0!</v>
      </c>
    </row>
    <row r="108" spans="1:5" ht="12.75" hidden="1">
      <c r="A108" s="99" t="s">
        <v>178</v>
      </c>
      <c r="B108" s="23"/>
      <c r="C108" s="21"/>
      <c r="D108" s="21"/>
      <c r="E108" s="35" t="e">
        <f>D108/C108*100</f>
        <v>#DIV/0!</v>
      </c>
    </row>
    <row r="109" spans="1:5" ht="12.75">
      <c r="A109" s="99" t="s">
        <v>142</v>
      </c>
      <c r="B109" s="23"/>
      <c r="C109" s="21"/>
      <c r="D109" s="21">
        <v>1555.2</v>
      </c>
      <c r="E109" s="37" t="s">
        <v>135</v>
      </c>
    </row>
    <row r="110" spans="1:5" ht="12.75">
      <c r="A110" s="99" t="s">
        <v>181</v>
      </c>
      <c r="B110" s="23">
        <f>B111+B112</f>
        <v>0</v>
      </c>
      <c r="C110" s="23">
        <f>C111+C112</f>
        <v>94.5</v>
      </c>
      <c r="D110" s="23">
        <f>D111+D112</f>
        <v>2241.5</v>
      </c>
      <c r="E110" s="37" t="s">
        <v>135</v>
      </c>
    </row>
    <row r="111" spans="1:5" ht="12.75">
      <c r="A111" s="99" t="s">
        <v>179</v>
      </c>
      <c r="B111" s="23"/>
      <c r="C111" s="21">
        <v>94.5</v>
      </c>
      <c r="D111" s="21">
        <v>113.4</v>
      </c>
      <c r="E111" s="37" t="s">
        <v>135</v>
      </c>
    </row>
    <row r="112" spans="1:5" ht="12.75">
      <c r="A112" s="99" t="s">
        <v>142</v>
      </c>
      <c r="B112" s="23"/>
      <c r="C112" s="21"/>
      <c r="D112" s="21">
        <v>2128.1</v>
      </c>
      <c r="E112" s="37" t="s">
        <v>135</v>
      </c>
    </row>
    <row r="113" spans="1:5" ht="12.75">
      <c r="A113" s="99" t="s">
        <v>143</v>
      </c>
      <c r="B113" s="23">
        <f>B114+B116+B115</f>
        <v>4000</v>
      </c>
      <c r="C113" s="23">
        <f>C114+C116+C115</f>
        <v>4007.8</v>
      </c>
      <c r="D113" s="23">
        <f>D114+D116+D115</f>
        <v>58895.4</v>
      </c>
      <c r="E113" s="35">
        <f aca="true" t="shared" si="4" ref="E113:E118">D113/C113*100</f>
        <v>1469.5194370976596</v>
      </c>
    </row>
    <row r="114" spans="1:5" ht="12.75">
      <c r="A114" s="99" t="s">
        <v>144</v>
      </c>
      <c r="B114" s="23">
        <v>4000</v>
      </c>
      <c r="C114" s="21">
        <v>4007.8</v>
      </c>
      <c r="D114" s="21">
        <v>8479.9</v>
      </c>
      <c r="E114" s="35">
        <f t="shared" si="4"/>
        <v>211.58490942661808</v>
      </c>
    </row>
    <row r="115" spans="1:5" ht="12.75" hidden="1">
      <c r="A115" s="99" t="s">
        <v>176</v>
      </c>
      <c r="B115" s="23"/>
      <c r="C115" s="21"/>
      <c r="D115" s="21"/>
      <c r="E115" s="35" t="e">
        <f t="shared" si="4"/>
        <v>#DIV/0!</v>
      </c>
    </row>
    <row r="116" spans="1:5" ht="12.75">
      <c r="A116" s="99" t="s">
        <v>174</v>
      </c>
      <c r="B116" s="23"/>
      <c r="C116" s="21"/>
      <c r="D116" s="24">
        <v>50415.5</v>
      </c>
      <c r="E116" s="37" t="s">
        <v>135</v>
      </c>
    </row>
    <row r="117" spans="1:5" ht="12.75">
      <c r="A117" s="97" t="s">
        <v>63</v>
      </c>
      <c r="B117" s="20">
        <f>SUM(B118:B124)</f>
        <v>18706.6</v>
      </c>
      <c r="C117" s="20">
        <f>SUM(C118:C124)</f>
        <v>38844.100000000006</v>
      </c>
      <c r="D117" s="20">
        <f>SUM(D118:D124)</f>
        <v>39654.200000000004</v>
      </c>
      <c r="E117" s="38">
        <f t="shared" si="4"/>
        <v>102.0855162045201</v>
      </c>
    </row>
    <row r="118" spans="1:5" ht="12.75">
      <c r="A118" s="96" t="s">
        <v>145</v>
      </c>
      <c r="B118" s="23">
        <v>18706.6</v>
      </c>
      <c r="C118" s="21">
        <v>35228.8</v>
      </c>
      <c r="D118" s="21">
        <v>35551.8</v>
      </c>
      <c r="E118" s="35">
        <f t="shared" si="4"/>
        <v>100.91686347533837</v>
      </c>
    </row>
    <row r="119" spans="1:5" ht="12.75" hidden="1">
      <c r="A119" s="96" t="s">
        <v>152</v>
      </c>
      <c r="B119" s="23"/>
      <c r="C119" s="21"/>
      <c r="D119" s="21"/>
      <c r="E119" s="37" t="s">
        <v>135</v>
      </c>
    </row>
    <row r="120" spans="1:5" ht="12.75">
      <c r="A120" s="96" t="s">
        <v>164</v>
      </c>
      <c r="B120" s="23"/>
      <c r="C120" s="21"/>
      <c r="D120" s="21">
        <v>150.8</v>
      </c>
      <c r="E120" s="37" t="s">
        <v>135</v>
      </c>
    </row>
    <row r="121" spans="1:5" ht="12.75">
      <c r="A121" s="96" t="s">
        <v>146</v>
      </c>
      <c r="B121" s="23"/>
      <c r="C121" s="21"/>
      <c r="D121" s="21">
        <v>23</v>
      </c>
      <c r="E121" s="37" t="s">
        <v>135</v>
      </c>
    </row>
    <row r="122" spans="1:5" ht="12.75" customHeight="1">
      <c r="A122" s="96" t="s">
        <v>147</v>
      </c>
      <c r="B122" s="23"/>
      <c r="C122" s="21">
        <v>3615.3</v>
      </c>
      <c r="D122" s="21">
        <v>3928.6</v>
      </c>
      <c r="E122" s="35">
        <f>D122/C122*100</f>
        <v>108.66594750089895</v>
      </c>
    </row>
    <row r="123" spans="1:5" ht="12.75" customHeight="1" hidden="1">
      <c r="A123" s="99" t="s">
        <v>152</v>
      </c>
      <c r="B123" s="23"/>
      <c r="C123" s="21"/>
      <c r="D123" s="21"/>
      <c r="E123" s="37" t="s">
        <v>135</v>
      </c>
    </row>
    <row r="124" spans="1:5" ht="12.75" customHeight="1" hidden="1">
      <c r="A124" s="99" t="s">
        <v>164</v>
      </c>
      <c r="B124" s="18"/>
      <c r="C124" s="21"/>
      <c r="D124" s="21"/>
      <c r="E124" s="37" t="s">
        <v>135</v>
      </c>
    </row>
    <row r="125" spans="1:5" ht="12.75" customHeight="1" thickBot="1">
      <c r="A125" s="97" t="s">
        <v>50</v>
      </c>
      <c r="B125" s="7"/>
      <c r="C125" s="7">
        <v>46897.7</v>
      </c>
      <c r="D125" s="7">
        <v>52310.3</v>
      </c>
      <c r="E125" s="38">
        <f>D125/C125*100</f>
        <v>111.54129093750869</v>
      </c>
    </row>
    <row r="126" spans="1:6" ht="24.75" customHeight="1" thickBot="1">
      <c r="A126" s="102" t="s">
        <v>2</v>
      </c>
      <c r="B126" s="50">
        <f>B9+B13+B125+B45+B12+B40+B58+B64+B117</f>
        <v>3295000.7</v>
      </c>
      <c r="C126" s="50">
        <f>C9+C13+C125+C45+C12+C40+C58+C64+C117</f>
        <v>8706321.299999999</v>
      </c>
      <c r="D126" s="50">
        <f>D9+D13+D125+D45+D12+D40+D58+D64+D117</f>
        <v>8751138.499999998</v>
      </c>
      <c r="E126" s="51">
        <f>D126/C126*100</f>
        <v>100.51476620785864</v>
      </c>
      <c r="F126" s="28"/>
    </row>
    <row r="127" spans="1:5" ht="15" customHeight="1">
      <c r="A127" s="94" t="s">
        <v>5</v>
      </c>
      <c r="B127" s="5"/>
      <c r="C127" s="8"/>
      <c r="D127" s="5"/>
      <c r="E127" s="39"/>
    </row>
    <row r="128" spans="1:5" ht="15" customHeight="1">
      <c r="A128" s="103" t="s">
        <v>12</v>
      </c>
      <c r="B128" s="54">
        <f>B129+B138</f>
        <v>44635</v>
      </c>
      <c r="C128" s="54">
        <f>C129+C138</f>
        <v>48467</v>
      </c>
      <c r="D128" s="54">
        <f>D129+D138</f>
        <v>41889</v>
      </c>
      <c r="E128" s="52">
        <f aca="true" t="shared" si="5" ref="E128:E191">D128/C128*100</f>
        <v>86.42787876286958</v>
      </c>
    </row>
    <row r="129" spans="1:5" ht="12.75" customHeight="1">
      <c r="A129" s="104" t="s">
        <v>32</v>
      </c>
      <c r="B129" s="9">
        <f>SUM(B131:B137)</f>
        <v>44635</v>
      </c>
      <c r="C129" s="9">
        <f>SUM(C131:C137)</f>
        <v>47807</v>
      </c>
      <c r="D129" s="9">
        <f>SUM(D131:D137)</f>
        <v>41229</v>
      </c>
      <c r="E129" s="35">
        <f t="shared" si="5"/>
        <v>86.24050871211328</v>
      </c>
    </row>
    <row r="130" spans="1:5" ht="12.75" customHeight="1">
      <c r="A130" s="98" t="s">
        <v>1</v>
      </c>
      <c r="B130" s="42"/>
      <c r="C130" s="1"/>
      <c r="D130" s="1"/>
      <c r="E130" s="35"/>
    </row>
    <row r="131" spans="1:5" ht="12.75" customHeight="1">
      <c r="A131" s="99" t="s">
        <v>200</v>
      </c>
      <c r="B131" s="42">
        <v>19432</v>
      </c>
      <c r="C131" s="25">
        <v>18982</v>
      </c>
      <c r="D131" s="25">
        <v>15534</v>
      </c>
      <c r="E131" s="35">
        <f t="shared" si="5"/>
        <v>81.83542303234643</v>
      </c>
    </row>
    <row r="132" spans="1:5" ht="12.75" customHeight="1">
      <c r="A132" s="99" t="s">
        <v>6</v>
      </c>
      <c r="B132" s="42">
        <v>4442</v>
      </c>
      <c r="C132" s="25">
        <v>4892</v>
      </c>
      <c r="D132" s="25">
        <v>3901.4</v>
      </c>
      <c r="E132" s="35">
        <f t="shared" si="5"/>
        <v>79.7506132461161</v>
      </c>
    </row>
    <row r="133" spans="1:5" ht="12.75" customHeight="1">
      <c r="A133" s="99" t="s">
        <v>7</v>
      </c>
      <c r="B133" s="42">
        <v>1350</v>
      </c>
      <c r="C133" s="25">
        <v>1080</v>
      </c>
      <c r="D133" s="25">
        <v>833.2</v>
      </c>
      <c r="E133" s="35">
        <f t="shared" si="5"/>
        <v>77.14814814814815</v>
      </c>
    </row>
    <row r="134" spans="1:5" ht="12.75" customHeight="1">
      <c r="A134" s="99" t="s">
        <v>201</v>
      </c>
      <c r="B134" s="42"/>
      <c r="C134" s="25">
        <v>1500</v>
      </c>
      <c r="D134" s="25">
        <v>1500</v>
      </c>
      <c r="E134" s="35">
        <f t="shared" si="5"/>
        <v>100</v>
      </c>
    </row>
    <row r="135" spans="1:5" ht="12.75" customHeight="1">
      <c r="A135" s="99" t="s">
        <v>8</v>
      </c>
      <c r="B135" s="42">
        <v>10256</v>
      </c>
      <c r="C135" s="25">
        <v>11058</v>
      </c>
      <c r="D135" s="25">
        <v>9740.4</v>
      </c>
      <c r="E135" s="35">
        <f t="shared" si="5"/>
        <v>88.0846446011937</v>
      </c>
    </row>
    <row r="136" spans="1:5" ht="12.75" customHeight="1">
      <c r="A136" s="99" t="s">
        <v>26</v>
      </c>
      <c r="B136" s="42">
        <v>500</v>
      </c>
      <c r="C136" s="25">
        <v>500</v>
      </c>
      <c r="D136" s="25">
        <v>0</v>
      </c>
      <c r="E136" s="35">
        <f t="shared" si="5"/>
        <v>0</v>
      </c>
    </row>
    <row r="137" spans="1:5" ht="12.75" customHeight="1">
      <c r="A137" s="99" t="s">
        <v>9</v>
      </c>
      <c r="B137" s="42">
        <v>8655</v>
      </c>
      <c r="C137" s="25">
        <v>9795</v>
      </c>
      <c r="D137" s="25">
        <v>9720</v>
      </c>
      <c r="E137" s="35">
        <f t="shared" si="5"/>
        <v>99.23430321592649</v>
      </c>
    </row>
    <row r="138" spans="1:5" ht="12.75" customHeight="1">
      <c r="A138" s="105" t="s">
        <v>33</v>
      </c>
      <c r="B138" s="10">
        <f>SUM(B140:B142)</f>
        <v>0</v>
      </c>
      <c r="C138" s="64">
        <f>SUM(C140:C142)</f>
        <v>660</v>
      </c>
      <c r="D138" s="64">
        <f>SUM(D140:D142)</f>
        <v>660</v>
      </c>
      <c r="E138" s="35">
        <f t="shared" si="5"/>
        <v>100</v>
      </c>
    </row>
    <row r="139" spans="1:5" ht="12.75" customHeight="1">
      <c r="A139" s="95" t="s">
        <v>1</v>
      </c>
      <c r="B139" s="7"/>
      <c r="C139" s="25"/>
      <c r="D139" s="25"/>
      <c r="E139" s="35"/>
    </row>
    <row r="140" spans="1:5" ht="12.75" customHeight="1" hidden="1">
      <c r="A140" s="99" t="s">
        <v>202</v>
      </c>
      <c r="B140" s="42"/>
      <c r="C140" s="25"/>
      <c r="D140" s="25"/>
      <c r="E140" s="37" t="s">
        <v>135</v>
      </c>
    </row>
    <row r="141" spans="1:5" ht="12.75" customHeight="1" thickBot="1">
      <c r="A141" s="101" t="s">
        <v>9</v>
      </c>
      <c r="B141" s="87"/>
      <c r="C141" s="76">
        <v>660</v>
      </c>
      <c r="D141" s="76">
        <v>660</v>
      </c>
      <c r="E141" s="48">
        <f t="shared" si="5"/>
        <v>100</v>
      </c>
    </row>
    <row r="142" spans="1:5" ht="12.75" customHeight="1" hidden="1">
      <c r="A142" s="106" t="s">
        <v>36</v>
      </c>
      <c r="B142" s="55"/>
      <c r="C142" s="25"/>
      <c r="D142" s="25"/>
      <c r="E142" s="35"/>
    </row>
    <row r="143" spans="1:5" ht="15" customHeight="1">
      <c r="A143" s="103" t="s">
        <v>13</v>
      </c>
      <c r="B143" s="54">
        <f>B144+B163</f>
        <v>290269.80000000005</v>
      </c>
      <c r="C143" s="65">
        <f>C144+C163</f>
        <v>302898.6</v>
      </c>
      <c r="D143" s="65">
        <f>D144+D163</f>
        <v>286624.10000000003</v>
      </c>
      <c r="E143" s="52">
        <f t="shared" si="5"/>
        <v>94.62707982143202</v>
      </c>
    </row>
    <row r="144" spans="1:5" ht="12.75" customHeight="1">
      <c r="A144" s="104" t="s">
        <v>32</v>
      </c>
      <c r="B144" s="9">
        <f>SUM(B146:B162)</f>
        <v>290269.80000000005</v>
      </c>
      <c r="C144" s="66">
        <f>SUM(C146:C162)</f>
        <v>301706.6</v>
      </c>
      <c r="D144" s="66">
        <f>SUM(D146:D162)</f>
        <v>286552.10000000003</v>
      </c>
      <c r="E144" s="35">
        <f t="shared" si="5"/>
        <v>94.97707375310983</v>
      </c>
    </row>
    <row r="145" spans="1:5" ht="12.75" customHeight="1">
      <c r="A145" s="98" t="s">
        <v>1</v>
      </c>
      <c r="B145" s="42"/>
      <c r="C145" s="25"/>
      <c r="D145" s="25"/>
      <c r="E145" s="35"/>
    </row>
    <row r="146" spans="1:5" ht="12.75" customHeight="1">
      <c r="A146" s="88" t="s">
        <v>203</v>
      </c>
      <c r="B146" s="42">
        <v>134207</v>
      </c>
      <c r="C146" s="25">
        <v>134175</v>
      </c>
      <c r="D146" s="25">
        <v>131472</v>
      </c>
      <c r="E146" s="35">
        <f t="shared" si="5"/>
        <v>97.9854667411962</v>
      </c>
    </row>
    <row r="147" spans="1:5" ht="12.75" customHeight="1">
      <c r="A147" s="99" t="s">
        <v>6</v>
      </c>
      <c r="B147" s="42">
        <v>45355.2</v>
      </c>
      <c r="C147" s="25">
        <v>45355.2</v>
      </c>
      <c r="D147" s="25">
        <v>45148.7</v>
      </c>
      <c r="E147" s="35">
        <f t="shared" si="5"/>
        <v>99.54470490704483</v>
      </c>
    </row>
    <row r="148" spans="1:5" ht="12.75" customHeight="1">
      <c r="A148" s="99" t="s">
        <v>10</v>
      </c>
      <c r="B148" s="42">
        <v>200</v>
      </c>
      <c r="C148" s="25">
        <v>200</v>
      </c>
      <c r="D148" s="25">
        <v>189.4</v>
      </c>
      <c r="E148" s="35">
        <f t="shared" si="5"/>
        <v>94.7</v>
      </c>
    </row>
    <row r="149" spans="1:5" ht="12.75" customHeight="1">
      <c r="A149" s="99" t="s">
        <v>8</v>
      </c>
      <c r="B149" s="42">
        <v>35318.6</v>
      </c>
      <c r="C149" s="25">
        <v>36355.4</v>
      </c>
      <c r="D149" s="25">
        <v>28065.2</v>
      </c>
      <c r="E149" s="35">
        <f t="shared" si="5"/>
        <v>77.19678507181877</v>
      </c>
    </row>
    <row r="150" spans="1:5" ht="12.75" customHeight="1">
      <c r="A150" s="99" t="s">
        <v>11</v>
      </c>
      <c r="B150" s="42">
        <v>152</v>
      </c>
      <c r="C150" s="25">
        <v>152</v>
      </c>
      <c r="D150" s="25">
        <v>35.3</v>
      </c>
      <c r="E150" s="35">
        <f t="shared" si="5"/>
        <v>23.22368421052631</v>
      </c>
    </row>
    <row r="151" spans="1:5" ht="12.75" customHeight="1">
      <c r="A151" s="99" t="s">
        <v>169</v>
      </c>
      <c r="B151" s="42">
        <v>74842</v>
      </c>
      <c r="C151" s="25">
        <v>74842</v>
      </c>
      <c r="D151" s="25">
        <v>73660.9</v>
      </c>
      <c r="E151" s="35">
        <f t="shared" si="5"/>
        <v>98.42187541754629</v>
      </c>
    </row>
    <row r="152" spans="1:5" ht="12.75" customHeight="1">
      <c r="A152" s="99" t="s">
        <v>187</v>
      </c>
      <c r="B152" s="42">
        <v>195</v>
      </c>
      <c r="C152" s="25">
        <v>2662.7</v>
      </c>
      <c r="D152" s="25">
        <v>1504.7</v>
      </c>
      <c r="E152" s="35">
        <f t="shared" si="5"/>
        <v>56.51030908476359</v>
      </c>
    </row>
    <row r="153" spans="1:5" ht="12.75" customHeight="1" hidden="1">
      <c r="A153" s="99" t="s">
        <v>259</v>
      </c>
      <c r="B153" s="42"/>
      <c r="C153" s="25"/>
      <c r="D153" s="25"/>
      <c r="E153" s="35" t="e">
        <f t="shared" si="5"/>
        <v>#DIV/0!</v>
      </c>
    </row>
    <row r="154" spans="1:5" ht="12.75" customHeight="1">
      <c r="A154" s="99" t="s">
        <v>195</v>
      </c>
      <c r="B154" s="42"/>
      <c r="C154" s="25">
        <f>220.9+270.2</f>
        <v>491.1</v>
      </c>
      <c r="D154" s="25">
        <v>470</v>
      </c>
      <c r="E154" s="35">
        <f t="shared" si="5"/>
        <v>95.70352270413358</v>
      </c>
    </row>
    <row r="155" spans="1:5" ht="12.75" customHeight="1" hidden="1">
      <c r="A155" s="88" t="s">
        <v>260</v>
      </c>
      <c r="B155" s="42"/>
      <c r="C155" s="25"/>
      <c r="D155" s="25"/>
      <c r="E155" s="35" t="e">
        <f t="shared" si="5"/>
        <v>#DIV/0!</v>
      </c>
    </row>
    <row r="156" spans="1:5" ht="12.75" customHeight="1">
      <c r="A156" s="107" t="s">
        <v>196</v>
      </c>
      <c r="B156" s="42"/>
      <c r="C156" s="25">
        <f>5785.4+9</f>
        <v>5794.4</v>
      </c>
      <c r="D156" s="25">
        <v>5236.7</v>
      </c>
      <c r="E156" s="35">
        <f t="shared" si="5"/>
        <v>90.37518983846473</v>
      </c>
    </row>
    <row r="157" spans="1:5" ht="12.75" customHeight="1">
      <c r="A157" s="99" t="s">
        <v>261</v>
      </c>
      <c r="B157" s="42"/>
      <c r="C157" s="25">
        <v>883.8</v>
      </c>
      <c r="D157" s="25">
        <v>123.4</v>
      </c>
      <c r="E157" s="35">
        <f t="shared" si="5"/>
        <v>13.962434940031681</v>
      </c>
    </row>
    <row r="158" spans="1:5" ht="12.75" customHeight="1">
      <c r="A158" s="88" t="s">
        <v>262</v>
      </c>
      <c r="B158" s="42"/>
      <c r="C158" s="25">
        <v>325</v>
      </c>
      <c r="D158" s="25">
        <v>325</v>
      </c>
      <c r="E158" s="35">
        <f t="shared" si="5"/>
        <v>100</v>
      </c>
    </row>
    <row r="159" spans="1:5" ht="12.75" customHeight="1">
      <c r="A159" s="99" t="s">
        <v>263</v>
      </c>
      <c r="B159" s="42"/>
      <c r="C159" s="25">
        <v>100</v>
      </c>
      <c r="D159" s="25">
        <v>0</v>
      </c>
      <c r="E159" s="35">
        <f t="shared" si="5"/>
        <v>0</v>
      </c>
    </row>
    <row r="160" spans="1:5" ht="12.75" customHeight="1">
      <c r="A160" s="99" t="s">
        <v>204</v>
      </c>
      <c r="B160" s="42"/>
      <c r="C160" s="25">
        <v>20</v>
      </c>
      <c r="D160" s="25">
        <v>9.6</v>
      </c>
      <c r="E160" s="35">
        <f t="shared" si="5"/>
        <v>48</v>
      </c>
    </row>
    <row r="161" spans="1:5" ht="12.75" customHeight="1">
      <c r="A161" s="99" t="s">
        <v>205</v>
      </c>
      <c r="B161" s="42"/>
      <c r="C161" s="25">
        <v>100</v>
      </c>
      <c r="D161" s="25">
        <v>69.2</v>
      </c>
      <c r="E161" s="35">
        <f t="shared" si="5"/>
        <v>69.2</v>
      </c>
    </row>
    <row r="162" spans="1:5" ht="12.75" customHeight="1">
      <c r="A162" s="99" t="s">
        <v>206</v>
      </c>
      <c r="B162" s="42"/>
      <c r="C162" s="25">
        <v>250</v>
      </c>
      <c r="D162" s="25">
        <v>242</v>
      </c>
      <c r="E162" s="35">
        <f t="shared" si="5"/>
        <v>96.8</v>
      </c>
    </row>
    <row r="163" spans="1:5" ht="12.75" customHeight="1">
      <c r="A163" s="104" t="s">
        <v>33</v>
      </c>
      <c r="B163" s="9">
        <f>B166+B165</f>
        <v>0</v>
      </c>
      <c r="C163" s="66">
        <f>C166+C165</f>
        <v>1192</v>
      </c>
      <c r="D163" s="66">
        <f>D166+D165</f>
        <v>72</v>
      </c>
      <c r="E163" s="35">
        <f t="shared" si="5"/>
        <v>6.0402684563758395</v>
      </c>
    </row>
    <row r="164" spans="1:5" ht="12.75" customHeight="1">
      <c r="A164" s="98" t="s">
        <v>1</v>
      </c>
      <c r="B164" s="42"/>
      <c r="C164" s="25"/>
      <c r="D164" s="25"/>
      <c r="E164" s="35"/>
    </row>
    <row r="165" spans="1:5" ht="12.75" customHeight="1">
      <c r="A165" s="108" t="s">
        <v>36</v>
      </c>
      <c r="B165" s="55"/>
      <c r="C165" s="63">
        <v>1192</v>
      </c>
      <c r="D165" s="63">
        <v>72</v>
      </c>
      <c r="E165" s="62">
        <f t="shared" si="5"/>
        <v>6.0402684563758395</v>
      </c>
    </row>
    <row r="166" spans="1:5" ht="12.75" customHeight="1" hidden="1">
      <c r="A166" s="106" t="s">
        <v>156</v>
      </c>
      <c r="B166" s="55"/>
      <c r="C166" s="63"/>
      <c r="D166" s="63"/>
      <c r="E166" s="77" t="s">
        <v>135</v>
      </c>
    </row>
    <row r="167" spans="1:5" ht="15" customHeight="1">
      <c r="A167" s="103" t="s">
        <v>55</v>
      </c>
      <c r="B167" s="54">
        <f>B168+B180</f>
        <v>120305</v>
      </c>
      <c r="C167" s="65">
        <f>C168+C180</f>
        <v>208911.40000000002</v>
      </c>
      <c r="D167" s="65">
        <f>D168+D180</f>
        <v>178779</v>
      </c>
      <c r="E167" s="52">
        <f t="shared" si="5"/>
        <v>85.57646925921706</v>
      </c>
    </row>
    <row r="168" spans="1:5" ht="12.75" customHeight="1">
      <c r="A168" s="104" t="s">
        <v>32</v>
      </c>
      <c r="B168" s="9">
        <f>SUM(B170:B178)</f>
        <v>74705</v>
      </c>
      <c r="C168" s="66">
        <f>SUM(C170:C178)</f>
        <v>108896.20000000001</v>
      </c>
      <c r="D168" s="66">
        <f>SUM(D170:D178)</f>
        <v>108488.90000000001</v>
      </c>
      <c r="E168" s="35">
        <f t="shared" si="5"/>
        <v>99.62597409275989</v>
      </c>
    </row>
    <row r="169" spans="1:5" ht="12.75" customHeight="1">
      <c r="A169" s="98" t="s">
        <v>1</v>
      </c>
      <c r="B169" s="42"/>
      <c r="C169" s="25"/>
      <c r="D169" s="25"/>
      <c r="E169" s="35"/>
    </row>
    <row r="170" spans="1:5" ht="12.75" customHeight="1">
      <c r="A170" s="100" t="s">
        <v>87</v>
      </c>
      <c r="B170" s="42">
        <v>45000</v>
      </c>
      <c r="C170" s="25">
        <v>47400</v>
      </c>
      <c r="D170" s="25">
        <v>47400</v>
      </c>
      <c r="E170" s="35">
        <f t="shared" si="5"/>
        <v>100</v>
      </c>
    </row>
    <row r="171" spans="1:5" ht="12.75" customHeight="1">
      <c r="A171" s="100" t="s">
        <v>265</v>
      </c>
      <c r="B171" s="42"/>
      <c r="C171" s="25">
        <v>13000</v>
      </c>
      <c r="D171" s="25">
        <v>13000</v>
      </c>
      <c r="E171" s="35">
        <f t="shared" si="5"/>
        <v>100</v>
      </c>
    </row>
    <row r="172" spans="1:5" ht="12.75" customHeight="1">
      <c r="A172" s="99" t="s">
        <v>8</v>
      </c>
      <c r="B172" s="42">
        <v>29705</v>
      </c>
      <c r="C172" s="25">
        <v>24535.8</v>
      </c>
      <c r="D172" s="25">
        <v>24407.3</v>
      </c>
      <c r="E172" s="35">
        <f t="shared" si="5"/>
        <v>99.47627548317153</v>
      </c>
    </row>
    <row r="173" spans="1:5" ht="12.75" customHeight="1">
      <c r="A173" s="99" t="s">
        <v>88</v>
      </c>
      <c r="B173" s="42"/>
      <c r="C173" s="25">
        <v>5028.4</v>
      </c>
      <c r="D173" s="25">
        <v>4761.9</v>
      </c>
      <c r="E173" s="35">
        <f t="shared" si="5"/>
        <v>94.70010341261634</v>
      </c>
    </row>
    <row r="174" spans="1:5" ht="12.75" customHeight="1">
      <c r="A174" s="99" t="s">
        <v>207</v>
      </c>
      <c r="B174" s="42"/>
      <c r="C174" s="25">
        <v>1396.2</v>
      </c>
      <c r="D174" s="25">
        <v>1396.2</v>
      </c>
      <c r="E174" s="35">
        <f t="shared" si="5"/>
        <v>100</v>
      </c>
    </row>
    <row r="175" spans="1:5" ht="12.75" customHeight="1">
      <c r="A175" s="99" t="s">
        <v>267</v>
      </c>
      <c r="B175" s="42"/>
      <c r="C175" s="25">
        <v>107.1</v>
      </c>
      <c r="D175" s="25">
        <v>107.1</v>
      </c>
      <c r="E175" s="35">
        <f t="shared" si="5"/>
        <v>100</v>
      </c>
    </row>
    <row r="176" spans="1:5" ht="12.75" customHeight="1">
      <c r="A176" s="99" t="s">
        <v>187</v>
      </c>
      <c r="B176" s="42"/>
      <c r="C176" s="25">
        <v>16372.8</v>
      </c>
      <c r="D176" s="25">
        <v>16372.1</v>
      </c>
      <c r="E176" s="35">
        <f t="shared" si="5"/>
        <v>99.99572461643702</v>
      </c>
    </row>
    <row r="177" spans="1:5" ht="12.75" customHeight="1">
      <c r="A177" s="99" t="s">
        <v>266</v>
      </c>
      <c r="B177" s="42"/>
      <c r="C177" s="25">
        <v>493.1</v>
      </c>
      <c r="D177" s="25">
        <v>493</v>
      </c>
      <c r="E177" s="35">
        <f t="shared" si="5"/>
        <v>99.97972013790306</v>
      </c>
    </row>
    <row r="178" spans="1:5" ht="12.75" customHeight="1">
      <c r="A178" s="109" t="s">
        <v>47</v>
      </c>
      <c r="B178" s="42"/>
      <c r="C178" s="25">
        <v>562.8</v>
      </c>
      <c r="D178" s="25">
        <v>551.3</v>
      </c>
      <c r="E178" s="35">
        <f t="shared" si="5"/>
        <v>97.95664534470505</v>
      </c>
    </row>
    <row r="179" spans="1:5" ht="12.75" customHeight="1">
      <c r="A179" s="109" t="s">
        <v>89</v>
      </c>
      <c r="B179" s="42"/>
      <c r="C179" s="25">
        <v>562.8</v>
      </c>
      <c r="D179" s="25">
        <v>551.3</v>
      </c>
      <c r="E179" s="35">
        <f t="shared" si="5"/>
        <v>97.95664534470505</v>
      </c>
    </row>
    <row r="180" spans="1:5" ht="12.75" customHeight="1">
      <c r="A180" s="105" t="s">
        <v>33</v>
      </c>
      <c r="B180" s="10">
        <f>SUM(B182:B186)</f>
        <v>45600</v>
      </c>
      <c r="C180" s="64">
        <f>SUM(C182:C186)</f>
        <v>100015.2</v>
      </c>
      <c r="D180" s="64">
        <f>SUM(D182:D186)</f>
        <v>70290.1</v>
      </c>
      <c r="E180" s="35">
        <f t="shared" si="5"/>
        <v>70.27941752853567</v>
      </c>
    </row>
    <row r="181" spans="1:5" ht="12.75" customHeight="1">
      <c r="A181" s="95" t="s">
        <v>1</v>
      </c>
      <c r="B181" s="7"/>
      <c r="C181" s="25"/>
      <c r="D181" s="25"/>
      <c r="E181" s="35"/>
    </row>
    <row r="182" spans="1:5" ht="12.75" customHeight="1">
      <c r="A182" s="109" t="s">
        <v>94</v>
      </c>
      <c r="B182" s="42"/>
      <c r="C182" s="25">
        <v>19510</v>
      </c>
      <c r="D182" s="25">
        <v>19504.5</v>
      </c>
      <c r="E182" s="35">
        <f t="shared" si="5"/>
        <v>99.97180932854947</v>
      </c>
    </row>
    <row r="183" spans="1:5" ht="12.75" customHeight="1">
      <c r="A183" s="99" t="s">
        <v>268</v>
      </c>
      <c r="B183" s="42"/>
      <c r="C183" s="25">
        <v>700</v>
      </c>
      <c r="D183" s="25">
        <v>700</v>
      </c>
      <c r="E183" s="35">
        <f t="shared" si="5"/>
        <v>100</v>
      </c>
    </row>
    <row r="184" spans="1:5" ht="12.75" customHeight="1">
      <c r="A184" s="109" t="s">
        <v>36</v>
      </c>
      <c r="B184" s="42"/>
      <c r="C184" s="25">
        <v>3700</v>
      </c>
      <c r="D184" s="25">
        <v>3627.7</v>
      </c>
      <c r="E184" s="35">
        <f t="shared" si="5"/>
        <v>98.04594594594595</v>
      </c>
    </row>
    <row r="185" spans="1:5" ht="12.75" customHeight="1">
      <c r="A185" s="99" t="s">
        <v>187</v>
      </c>
      <c r="B185" s="42">
        <v>600</v>
      </c>
      <c r="C185" s="25">
        <v>3300</v>
      </c>
      <c r="D185" s="25">
        <v>3300</v>
      </c>
      <c r="E185" s="35">
        <f t="shared" si="5"/>
        <v>100</v>
      </c>
    </row>
    <row r="186" spans="1:5" ht="12.75" customHeight="1">
      <c r="A186" s="109" t="s">
        <v>47</v>
      </c>
      <c r="B186" s="42">
        <v>45000</v>
      </c>
      <c r="C186" s="25">
        <v>72805.2</v>
      </c>
      <c r="D186" s="25">
        <v>43157.9</v>
      </c>
      <c r="E186" s="35">
        <f t="shared" si="5"/>
        <v>59.27859548493789</v>
      </c>
    </row>
    <row r="187" spans="1:5" ht="12.75" customHeight="1">
      <c r="A187" s="108" t="s">
        <v>90</v>
      </c>
      <c r="B187" s="55"/>
      <c r="C187" s="63">
        <v>43563</v>
      </c>
      <c r="D187" s="63">
        <v>43157.9</v>
      </c>
      <c r="E187" s="62">
        <f t="shared" si="5"/>
        <v>99.07008240938411</v>
      </c>
    </row>
    <row r="188" spans="1:5" ht="15" customHeight="1">
      <c r="A188" s="110" t="s">
        <v>105</v>
      </c>
      <c r="B188" s="56">
        <f>B189+B195</f>
        <v>9350</v>
      </c>
      <c r="C188" s="67">
        <f>C189+C195</f>
        <v>13873</v>
      </c>
      <c r="D188" s="67">
        <f>D189+D195</f>
        <v>13305</v>
      </c>
      <c r="E188" s="52">
        <f t="shared" si="5"/>
        <v>95.90571613926332</v>
      </c>
    </row>
    <row r="189" spans="1:5" ht="12.75" customHeight="1">
      <c r="A189" s="104" t="s">
        <v>32</v>
      </c>
      <c r="B189" s="9">
        <f>SUM(B191:B194)</f>
        <v>9350</v>
      </c>
      <c r="C189" s="66">
        <f>SUM(C191:C194)</f>
        <v>13073</v>
      </c>
      <c r="D189" s="66">
        <f>SUM(D191:D194)</f>
        <v>12505</v>
      </c>
      <c r="E189" s="35">
        <f t="shared" si="5"/>
        <v>95.65516713837681</v>
      </c>
    </row>
    <row r="190" spans="1:5" ht="12.75" customHeight="1">
      <c r="A190" s="98" t="s">
        <v>1</v>
      </c>
      <c r="B190" s="42"/>
      <c r="C190" s="25"/>
      <c r="D190" s="25"/>
      <c r="E190" s="35"/>
    </row>
    <row r="191" spans="1:5" ht="12.75" customHeight="1">
      <c r="A191" s="99" t="s">
        <v>8</v>
      </c>
      <c r="B191" s="42">
        <v>9350</v>
      </c>
      <c r="C191" s="25">
        <v>11700</v>
      </c>
      <c r="D191" s="25">
        <v>11132</v>
      </c>
      <c r="E191" s="35">
        <f t="shared" si="5"/>
        <v>95.14529914529915</v>
      </c>
    </row>
    <row r="192" spans="1:5" ht="12.75" customHeight="1">
      <c r="A192" s="100" t="s">
        <v>31</v>
      </c>
      <c r="B192" s="42"/>
      <c r="C192" s="25">
        <v>1373</v>
      </c>
      <c r="D192" s="25">
        <v>1373</v>
      </c>
      <c r="E192" s="35">
        <f aca="true" t="shared" si="6" ref="E192:E256">D192/C192*100</f>
        <v>100</v>
      </c>
    </row>
    <row r="193" spans="1:5" ht="12.75" customHeight="1" hidden="1">
      <c r="A193" s="100" t="s">
        <v>88</v>
      </c>
      <c r="B193" s="42"/>
      <c r="C193" s="25"/>
      <c r="D193" s="25"/>
      <c r="E193" s="35" t="e">
        <f t="shared" si="6"/>
        <v>#DIV/0!</v>
      </c>
    </row>
    <row r="194" spans="1:5" ht="12.75" customHeight="1" hidden="1">
      <c r="A194" s="99" t="s">
        <v>39</v>
      </c>
      <c r="B194" s="42"/>
      <c r="C194" s="25"/>
      <c r="D194" s="25"/>
      <c r="E194" s="35" t="e">
        <f t="shared" si="6"/>
        <v>#DIV/0!</v>
      </c>
    </row>
    <row r="195" spans="1:5" ht="12.75" customHeight="1">
      <c r="A195" s="104" t="s">
        <v>33</v>
      </c>
      <c r="B195" s="9">
        <f>B198+B197</f>
        <v>0</v>
      </c>
      <c r="C195" s="66">
        <f>C198+C197</f>
        <v>800</v>
      </c>
      <c r="D195" s="66">
        <f>D198+D197</f>
        <v>800</v>
      </c>
      <c r="E195" s="35">
        <f t="shared" si="6"/>
        <v>100</v>
      </c>
    </row>
    <row r="196" spans="1:5" ht="12.75" customHeight="1">
      <c r="A196" s="98" t="s">
        <v>1</v>
      </c>
      <c r="B196" s="42"/>
      <c r="C196" s="68"/>
      <c r="D196" s="68"/>
      <c r="E196" s="35"/>
    </row>
    <row r="197" spans="1:5" ht="12.75" customHeight="1">
      <c r="A197" s="99" t="s">
        <v>269</v>
      </c>
      <c r="B197" s="42"/>
      <c r="C197" s="68">
        <v>250</v>
      </c>
      <c r="D197" s="68">
        <v>250</v>
      </c>
      <c r="E197" s="35">
        <f t="shared" si="6"/>
        <v>100</v>
      </c>
    </row>
    <row r="198" spans="1:5" ht="12.75" customHeight="1">
      <c r="A198" s="106" t="s">
        <v>36</v>
      </c>
      <c r="B198" s="55"/>
      <c r="C198" s="69">
        <v>550</v>
      </c>
      <c r="D198" s="69">
        <v>550</v>
      </c>
      <c r="E198" s="35">
        <f t="shared" si="6"/>
        <v>100</v>
      </c>
    </row>
    <row r="199" spans="1:5" ht="15" customHeight="1">
      <c r="A199" s="103" t="s">
        <v>14</v>
      </c>
      <c r="B199" s="54">
        <f>B200+B215</f>
        <v>1189674.1</v>
      </c>
      <c r="C199" s="65">
        <f>C200+C215</f>
        <v>1639133.4</v>
      </c>
      <c r="D199" s="65">
        <f>D200+D215</f>
        <v>1589088.7000000002</v>
      </c>
      <c r="E199" s="52">
        <f t="shared" si="6"/>
        <v>96.94688058946271</v>
      </c>
    </row>
    <row r="200" spans="1:5" ht="12.75" customHeight="1">
      <c r="A200" s="104" t="s">
        <v>32</v>
      </c>
      <c r="B200" s="9">
        <f>SUM(B203:B214)</f>
        <v>1091000</v>
      </c>
      <c r="C200" s="66">
        <f>SUM(C203:C214)</f>
        <v>1438114.2</v>
      </c>
      <c r="D200" s="66">
        <f>SUM(D203:D214)</f>
        <v>1432646.1</v>
      </c>
      <c r="E200" s="35">
        <f t="shared" si="6"/>
        <v>99.61977289425278</v>
      </c>
    </row>
    <row r="201" spans="1:5" ht="12.75" customHeight="1">
      <c r="A201" s="98" t="s">
        <v>1</v>
      </c>
      <c r="B201" s="42"/>
      <c r="C201" s="25"/>
      <c r="D201" s="25"/>
      <c r="E201" s="35"/>
    </row>
    <row r="202" spans="1:5" ht="12.75" customHeight="1">
      <c r="A202" s="100" t="s">
        <v>34</v>
      </c>
      <c r="B202" s="42">
        <f>B203+B204</f>
        <v>629800</v>
      </c>
      <c r="C202" s="25">
        <f>C203+C204</f>
        <v>665647.8</v>
      </c>
      <c r="D202" s="25">
        <f>D203+D204</f>
        <v>661474.9</v>
      </c>
      <c r="E202" s="35">
        <f t="shared" si="6"/>
        <v>99.37310691930476</v>
      </c>
    </row>
    <row r="203" spans="1:5" ht="12.75" customHeight="1">
      <c r="A203" s="100" t="s">
        <v>208</v>
      </c>
      <c r="B203" s="42">
        <v>266800</v>
      </c>
      <c r="C203" s="25">
        <v>304547.8</v>
      </c>
      <c r="D203" s="25">
        <v>300571.7</v>
      </c>
      <c r="E203" s="35">
        <f t="shared" si="6"/>
        <v>98.69442498024942</v>
      </c>
    </row>
    <row r="204" spans="1:5" ht="12.75" customHeight="1">
      <c r="A204" s="99" t="s">
        <v>209</v>
      </c>
      <c r="B204" s="42">
        <v>363000</v>
      </c>
      <c r="C204" s="25">
        <v>361100</v>
      </c>
      <c r="D204" s="25">
        <v>360903.2</v>
      </c>
      <c r="E204" s="35">
        <f t="shared" si="6"/>
        <v>99.9454998615342</v>
      </c>
    </row>
    <row r="205" spans="1:5" ht="12.75" customHeight="1">
      <c r="A205" s="100" t="s">
        <v>16</v>
      </c>
      <c r="B205" s="42">
        <v>6000</v>
      </c>
      <c r="C205" s="25">
        <v>12000</v>
      </c>
      <c r="D205" s="25">
        <v>12000</v>
      </c>
      <c r="E205" s="35">
        <f t="shared" si="6"/>
        <v>100</v>
      </c>
    </row>
    <row r="206" spans="1:5" ht="12.75" customHeight="1">
      <c r="A206" s="99" t="s">
        <v>91</v>
      </c>
      <c r="B206" s="42">
        <v>5400</v>
      </c>
      <c r="C206" s="25">
        <v>6150</v>
      </c>
      <c r="D206" s="25">
        <v>6150</v>
      </c>
      <c r="E206" s="35">
        <f t="shared" si="6"/>
        <v>100</v>
      </c>
    </row>
    <row r="207" spans="1:5" ht="12.75" customHeight="1" hidden="1">
      <c r="A207" s="99" t="s">
        <v>210</v>
      </c>
      <c r="B207" s="42"/>
      <c r="C207" s="25"/>
      <c r="D207" s="25"/>
      <c r="E207" s="35" t="e">
        <f t="shared" si="6"/>
        <v>#DIV/0!</v>
      </c>
    </row>
    <row r="208" spans="1:5" ht="12.75" customHeight="1" thickBot="1">
      <c r="A208" s="101" t="s">
        <v>211</v>
      </c>
      <c r="B208" s="87"/>
      <c r="C208" s="76">
        <v>1275.7</v>
      </c>
      <c r="D208" s="76">
        <v>0</v>
      </c>
      <c r="E208" s="48">
        <f t="shared" si="6"/>
        <v>0</v>
      </c>
    </row>
    <row r="209" spans="1:5" ht="12.75" customHeight="1">
      <c r="A209" s="99" t="s">
        <v>212</v>
      </c>
      <c r="B209" s="42"/>
      <c r="C209" s="25">
        <v>24984.5</v>
      </c>
      <c r="D209" s="25">
        <v>24984.5</v>
      </c>
      <c r="E209" s="35">
        <f t="shared" si="6"/>
        <v>100</v>
      </c>
    </row>
    <row r="210" spans="1:5" ht="12.75" customHeight="1" hidden="1">
      <c r="A210" s="99" t="s">
        <v>170</v>
      </c>
      <c r="B210" s="42"/>
      <c r="C210" s="25"/>
      <c r="D210" s="25"/>
      <c r="E210" s="35" t="e">
        <f t="shared" si="6"/>
        <v>#DIV/0!</v>
      </c>
    </row>
    <row r="211" spans="1:5" ht="12.75" customHeight="1">
      <c r="A211" s="99" t="s">
        <v>213</v>
      </c>
      <c r="B211" s="42"/>
      <c r="C211" s="25">
        <v>254602.6</v>
      </c>
      <c r="D211" s="25">
        <v>254602.6</v>
      </c>
      <c r="E211" s="35">
        <f t="shared" si="6"/>
        <v>100</v>
      </c>
    </row>
    <row r="212" spans="1:5" ht="12.75" customHeight="1">
      <c r="A212" s="99" t="s">
        <v>262</v>
      </c>
      <c r="B212" s="42"/>
      <c r="C212" s="25">
        <v>65</v>
      </c>
      <c r="D212" s="25">
        <v>65</v>
      </c>
      <c r="E212" s="35">
        <f t="shared" si="6"/>
        <v>100</v>
      </c>
    </row>
    <row r="213" spans="1:5" ht="12.75" customHeight="1">
      <c r="A213" s="99" t="s">
        <v>8</v>
      </c>
      <c r="B213" s="42">
        <v>449800</v>
      </c>
      <c r="C213" s="25">
        <v>473388.6</v>
      </c>
      <c r="D213" s="25">
        <v>473369.1</v>
      </c>
      <c r="E213" s="35">
        <f t="shared" si="6"/>
        <v>99.99588076265461</v>
      </c>
    </row>
    <row r="214" spans="1:5" ht="12.75" customHeight="1" hidden="1">
      <c r="A214" s="99" t="s">
        <v>187</v>
      </c>
      <c r="B214" s="42"/>
      <c r="C214" s="25"/>
      <c r="D214" s="25"/>
      <c r="E214" s="35" t="e">
        <f t="shared" si="6"/>
        <v>#DIV/0!</v>
      </c>
    </row>
    <row r="215" spans="1:6" ht="12.75" customHeight="1">
      <c r="A215" s="105" t="s">
        <v>33</v>
      </c>
      <c r="B215" s="10">
        <f>SUM(B217:B226)</f>
        <v>98674.1</v>
      </c>
      <c r="C215" s="64">
        <f>SUM(C217:C226)</f>
        <v>201019.2</v>
      </c>
      <c r="D215" s="64">
        <f>SUM(D217:D226)</f>
        <v>156442.6</v>
      </c>
      <c r="E215" s="35">
        <f t="shared" si="6"/>
        <v>77.82470530178212</v>
      </c>
      <c r="F215" s="49"/>
    </row>
    <row r="216" spans="1:5" ht="12.75" customHeight="1">
      <c r="A216" s="95" t="s">
        <v>1</v>
      </c>
      <c r="B216" s="7"/>
      <c r="C216" s="25"/>
      <c r="D216" s="25"/>
      <c r="E216" s="35"/>
    </row>
    <row r="217" spans="1:5" ht="12.75" customHeight="1">
      <c r="A217" s="109" t="s">
        <v>36</v>
      </c>
      <c r="B217" s="42">
        <v>15000</v>
      </c>
      <c r="C217" s="25">
        <v>20461.5</v>
      </c>
      <c r="D217" s="25">
        <v>20025.4</v>
      </c>
      <c r="E217" s="35">
        <f t="shared" si="6"/>
        <v>97.86868020428611</v>
      </c>
    </row>
    <row r="218" spans="1:5" ht="12.75" customHeight="1">
      <c r="A218" s="99" t="s">
        <v>156</v>
      </c>
      <c r="B218" s="42">
        <v>67500</v>
      </c>
      <c r="C218" s="25">
        <v>135039.2</v>
      </c>
      <c r="D218" s="25">
        <v>94613.6</v>
      </c>
      <c r="E218" s="35">
        <f t="shared" si="6"/>
        <v>70.06380369551952</v>
      </c>
    </row>
    <row r="219" spans="1:5" ht="12.75" customHeight="1">
      <c r="A219" s="99" t="s">
        <v>271</v>
      </c>
      <c r="B219" s="42"/>
      <c r="C219" s="25">
        <v>500</v>
      </c>
      <c r="D219" s="25">
        <v>500</v>
      </c>
      <c r="E219" s="35">
        <f t="shared" si="6"/>
        <v>100</v>
      </c>
    </row>
    <row r="220" spans="1:5" ht="12.75" customHeight="1" hidden="1">
      <c r="A220" s="99" t="s">
        <v>190</v>
      </c>
      <c r="B220" s="42"/>
      <c r="C220" s="25"/>
      <c r="D220" s="25"/>
      <c r="E220" s="35" t="e">
        <f t="shared" si="6"/>
        <v>#DIV/0!</v>
      </c>
    </row>
    <row r="221" spans="1:5" ht="12.75" customHeight="1">
      <c r="A221" s="99" t="s">
        <v>211</v>
      </c>
      <c r="B221" s="42"/>
      <c r="C221" s="25">
        <v>20699.9</v>
      </c>
      <c r="D221" s="25">
        <v>18845.2</v>
      </c>
      <c r="E221" s="35">
        <f t="shared" si="6"/>
        <v>91.04005333359098</v>
      </c>
    </row>
    <row r="222" spans="1:5" ht="12.75" customHeight="1" hidden="1">
      <c r="A222" s="99" t="s">
        <v>197</v>
      </c>
      <c r="B222" s="42"/>
      <c r="C222" s="25"/>
      <c r="D222" s="25"/>
      <c r="E222" s="35" t="e">
        <f t="shared" si="6"/>
        <v>#DIV/0!</v>
      </c>
    </row>
    <row r="223" spans="1:5" ht="12.75" customHeight="1">
      <c r="A223" s="99" t="s">
        <v>327</v>
      </c>
      <c r="B223" s="42"/>
      <c r="C223" s="25">
        <v>6881</v>
      </c>
      <c r="D223" s="25">
        <v>5020.8</v>
      </c>
      <c r="E223" s="35">
        <f t="shared" si="6"/>
        <v>72.96613864263915</v>
      </c>
    </row>
    <row r="224" spans="1:5" ht="12.75" customHeight="1" hidden="1">
      <c r="A224" s="108" t="s">
        <v>161</v>
      </c>
      <c r="B224" s="55"/>
      <c r="C224" s="63"/>
      <c r="D224" s="63"/>
      <c r="E224" s="62" t="e">
        <f t="shared" si="6"/>
        <v>#DIV/0!</v>
      </c>
    </row>
    <row r="225" spans="1:5" ht="12.75" customHeight="1" hidden="1">
      <c r="A225" s="99" t="s">
        <v>170</v>
      </c>
      <c r="B225" s="42"/>
      <c r="C225" s="25"/>
      <c r="D225" s="25"/>
      <c r="E225" s="35" t="e">
        <f t="shared" si="6"/>
        <v>#DIV/0!</v>
      </c>
    </row>
    <row r="226" spans="1:5" ht="12.75" customHeight="1">
      <c r="A226" s="106" t="s">
        <v>270</v>
      </c>
      <c r="B226" s="55">
        <v>16174.1</v>
      </c>
      <c r="C226" s="63">
        <v>17437.6</v>
      </c>
      <c r="D226" s="63">
        <v>17437.6</v>
      </c>
      <c r="E226" s="62">
        <f t="shared" si="6"/>
        <v>100</v>
      </c>
    </row>
    <row r="227" spans="1:5" ht="15" customHeight="1">
      <c r="A227" s="103" t="s">
        <v>65</v>
      </c>
      <c r="B227" s="54">
        <f>B228+B234</f>
        <v>4417.3</v>
      </c>
      <c r="C227" s="65">
        <f>C228+C234</f>
        <v>16234.099999999999</v>
      </c>
      <c r="D227" s="65">
        <f>D228+D234</f>
        <v>12133.2</v>
      </c>
      <c r="E227" s="52">
        <f t="shared" si="6"/>
        <v>74.73897536666647</v>
      </c>
    </row>
    <row r="228" spans="1:5" ht="12.75" customHeight="1">
      <c r="A228" s="104" t="s">
        <v>32</v>
      </c>
      <c r="B228" s="9">
        <f>SUM(B230:B233)</f>
        <v>4417.3</v>
      </c>
      <c r="C228" s="66">
        <f>SUM(C230:C233)</f>
        <v>13460.9</v>
      </c>
      <c r="D228" s="66">
        <f>SUM(D230:D233)</f>
        <v>10152</v>
      </c>
      <c r="E228" s="35">
        <f t="shared" si="6"/>
        <v>75.41843413144737</v>
      </c>
    </row>
    <row r="229" spans="1:5" ht="12.75" customHeight="1">
      <c r="A229" s="98" t="s">
        <v>1</v>
      </c>
      <c r="B229" s="42"/>
      <c r="C229" s="25"/>
      <c r="D229" s="25"/>
      <c r="E229" s="35"/>
    </row>
    <row r="230" spans="1:5" ht="12.75" customHeight="1">
      <c r="A230" s="109" t="s">
        <v>8</v>
      </c>
      <c r="B230" s="42">
        <v>4417.3</v>
      </c>
      <c r="C230" s="25">
        <v>5895.7</v>
      </c>
      <c r="D230" s="25">
        <v>5889</v>
      </c>
      <c r="E230" s="35">
        <f t="shared" si="6"/>
        <v>99.8863578540292</v>
      </c>
    </row>
    <row r="231" spans="1:5" ht="12.75" customHeight="1">
      <c r="A231" s="99" t="s">
        <v>88</v>
      </c>
      <c r="B231" s="42"/>
      <c r="C231" s="25">
        <v>660</v>
      </c>
      <c r="D231" s="25">
        <v>660</v>
      </c>
      <c r="E231" s="35">
        <f t="shared" si="6"/>
        <v>100</v>
      </c>
    </row>
    <row r="232" spans="1:5" ht="12.75" customHeight="1">
      <c r="A232" s="99" t="s">
        <v>156</v>
      </c>
      <c r="B232" s="42"/>
      <c r="C232" s="25">
        <v>6905.2</v>
      </c>
      <c r="D232" s="25">
        <v>3603</v>
      </c>
      <c r="E232" s="35">
        <f t="shared" si="6"/>
        <v>52.17806870184788</v>
      </c>
    </row>
    <row r="233" spans="1:5" ht="12.75" customHeight="1" hidden="1">
      <c r="A233" s="88" t="s">
        <v>39</v>
      </c>
      <c r="B233" s="42"/>
      <c r="C233" s="25"/>
      <c r="D233" s="25"/>
      <c r="E233" s="35" t="e">
        <f t="shared" si="6"/>
        <v>#DIV/0!</v>
      </c>
    </row>
    <row r="234" spans="1:5" ht="12.75" customHeight="1">
      <c r="A234" s="105" t="s">
        <v>33</v>
      </c>
      <c r="B234" s="10">
        <f>B237+B236</f>
        <v>0</v>
      </c>
      <c r="C234" s="64">
        <f>C237+C236</f>
        <v>2773.2</v>
      </c>
      <c r="D234" s="64">
        <f>D237+D236</f>
        <v>1981.2</v>
      </c>
      <c r="E234" s="35">
        <f t="shared" si="6"/>
        <v>71.44093466032021</v>
      </c>
    </row>
    <row r="235" spans="1:5" ht="12.75" customHeight="1">
      <c r="A235" s="95" t="s">
        <v>1</v>
      </c>
      <c r="B235" s="42"/>
      <c r="C235" s="68"/>
      <c r="D235" s="68"/>
      <c r="E235" s="35"/>
    </row>
    <row r="236" spans="1:5" ht="12.75" customHeight="1">
      <c r="A236" s="107" t="s">
        <v>36</v>
      </c>
      <c r="B236" s="42"/>
      <c r="C236" s="68">
        <v>60</v>
      </c>
      <c r="D236" s="68">
        <v>60</v>
      </c>
      <c r="E236" s="35">
        <f t="shared" si="6"/>
        <v>100</v>
      </c>
    </row>
    <row r="237" spans="1:5" ht="12.75" customHeight="1">
      <c r="A237" s="111" t="s">
        <v>156</v>
      </c>
      <c r="B237" s="55"/>
      <c r="C237" s="69">
        <v>2713.2</v>
      </c>
      <c r="D237" s="69">
        <v>1921.2</v>
      </c>
      <c r="E237" s="62">
        <f t="shared" si="6"/>
        <v>70.8093763821318</v>
      </c>
    </row>
    <row r="238" spans="1:5" ht="15" customHeight="1">
      <c r="A238" s="110" t="s">
        <v>49</v>
      </c>
      <c r="B238" s="56">
        <f>B239+B245</f>
        <v>29670</v>
      </c>
      <c r="C238" s="67">
        <f>C239+C245</f>
        <v>72548.9</v>
      </c>
      <c r="D238" s="67">
        <f>D239+D245</f>
        <v>66286</v>
      </c>
      <c r="E238" s="52">
        <f t="shared" si="6"/>
        <v>91.36733982183053</v>
      </c>
    </row>
    <row r="239" spans="1:5" ht="12.75" customHeight="1">
      <c r="A239" s="104" t="s">
        <v>32</v>
      </c>
      <c r="B239" s="9">
        <f>SUM(B241:B244)</f>
        <v>26670</v>
      </c>
      <c r="C239" s="66">
        <f>SUM(C241:C244)</f>
        <v>31820.1</v>
      </c>
      <c r="D239" s="66">
        <f>SUM(D241:D244)</f>
        <v>26263.6</v>
      </c>
      <c r="E239" s="35">
        <f t="shared" si="6"/>
        <v>82.53776700890317</v>
      </c>
    </row>
    <row r="240" spans="1:5" ht="12.75" customHeight="1">
      <c r="A240" s="98" t="s">
        <v>1</v>
      </c>
      <c r="B240" s="42"/>
      <c r="C240" s="25"/>
      <c r="D240" s="25"/>
      <c r="E240" s="35"/>
    </row>
    <row r="241" spans="1:5" ht="12.75" customHeight="1">
      <c r="A241" s="99" t="s">
        <v>8</v>
      </c>
      <c r="B241" s="42">
        <v>4670</v>
      </c>
      <c r="C241" s="25">
        <v>6771.9</v>
      </c>
      <c r="D241" s="25">
        <v>4446.3</v>
      </c>
      <c r="E241" s="35">
        <f t="shared" si="6"/>
        <v>65.65808709520225</v>
      </c>
    </row>
    <row r="242" spans="1:5" ht="12.75" customHeight="1">
      <c r="A242" s="99" t="s">
        <v>156</v>
      </c>
      <c r="B242" s="42"/>
      <c r="C242" s="25">
        <v>1472.2</v>
      </c>
      <c r="D242" s="25">
        <v>1472.1</v>
      </c>
      <c r="E242" s="35">
        <f t="shared" si="6"/>
        <v>99.99320744464066</v>
      </c>
    </row>
    <row r="243" spans="1:5" ht="12.75" customHeight="1">
      <c r="A243" s="99" t="s">
        <v>272</v>
      </c>
      <c r="B243" s="42"/>
      <c r="C243" s="25">
        <v>1576</v>
      </c>
      <c r="D243" s="25">
        <v>1576</v>
      </c>
      <c r="E243" s="35">
        <f t="shared" si="6"/>
        <v>100</v>
      </c>
    </row>
    <row r="244" spans="1:5" ht="12.75" customHeight="1">
      <c r="A244" s="99" t="s">
        <v>25</v>
      </c>
      <c r="B244" s="42">
        <v>22000</v>
      </c>
      <c r="C244" s="25">
        <v>22000</v>
      </c>
      <c r="D244" s="25">
        <v>18769.2</v>
      </c>
      <c r="E244" s="35">
        <f t="shared" si="6"/>
        <v>85.31454545454545</v>
      </c>
    </row>
    <row r="245" spans="1:5" ht="12.75" customHeight="1">
      <c r="A245" s="105" t="s">
        <v>33</v>
      </c>
      <c r="B245" s="10">
        <f>B249+B247+B248</f>
        <v>3000</v>
      </c>
      <c r="C245" s="64">
        <f>C249+C247+C248</f>
        <v>40728.799999999996</v>
      </c>
      <c r="D245" s="64">
        <f>D249+D247+D248</f>
        <v>40022.4</v>
      </c>
      <c r="E245" s="35">
        <f t="shared" si="6"/>
        <v>98.26560075425745</v>
      </c>
    </row>
    <row r="246" spans="1:5" ht="12.75" customHeight="1">
      <c r="A246" s="95" t="s">
        <v>1</v>
      </c>
      <c r="B246" s="7"/>
      <c r="C246" s="25"/>
      <c r="D246" s="25"/>
      <c r="E246" s="35"/>
    </row>
    <row r="247" spans="1:5" ht="12.75" customHeight="1">
      <c r="A247" s="99" t="s">
        <v>156</v>
      </c>
      <c r="B247" s="42"/>
      <c r="C247" s="25">
        <v>37955.6</v>
      </c>
      <c r="D247" s="25">
        <v>37955.3</v>
      </c>
      <c r="E247" s="35">
        <f t="shared" si="6"/>
        <v>99.99920960279907</v>
      </c>
    </row>
    <row r="248" spans="1:5" ht="12.75" customHeight="1">
      <c r="A248" s="99" t="s">
        <v>215</v>
      </c>
      <c r="B248" s="42"/>
      <c r="C248" s="25">
        <v>473.2</v>
      </c>
      <c r="D248" s="25">
        <v>0</v>
      </c>
      <c r="E248" s="35">
        <f t="shared" si="6"/>
        <v>0</v>
      </c>
    </row>
    <row r="249" spans="1:5" ht="12.75" customHeight="1">
      <c r="A249" s="112" t="s">
        <v>36</v>
      </c>
      <c r="B249" s="55">
        <v>3000</v>
      </c>
      <c r="C249" s="63">
        <v>2300</v>
      </c>
      <c r="D249" s="63">
        <v>2067.1</v>
      </c>
      <c r="E249" s="62">
        <f t="shared" si="6"/>
        <v>89.87391304347825</v>
      </c>
    </row>
    <row r="250" spans="1:6" ht="15" customHeight="1">
      <c r="A250" s="103" t="s">
        <v>48</v>
      </c>
      <c r="B250" s="54">
        <f>B251+B290</f>
        <v>157603.8</v>
      </c>
      <c r="C250" s="65">
        <f>C251+C290</f>
        <v>649188.4000000001</v>
      </c>
      <c r="D250" s="65">
        <f>D251+D290</f>
        <v>269714.1</v>
      </c>
      <c r="E250" s="52">
        <f t="shared" si="6"/>
        <v>41.54635233778051</v>
      </c>
      <c r="F250" s="49"/>
    </row>
    <row r="251" spans="1:6" ht="12.75" customHeight="1">
      <c r="A251" s="104" t="s">
        <v>32</v>
      </c>
      <c r="B251" s="9">
        <f>SUM(B253:B281)+B283</f>
        <v>75317.5</v>
      </c>
      <c r="C251" s="66">
        <f>SUM(C253:C281)+C283</f>
        <v>365009.20000000007</v>
      </c>
      <c r="D251" s="66">
        <f>SUM(D253:D281)+D283</f>
        <v>252041.69999999998</v>
      </c>
      <c r="E251" s="35">
        <f t="shared" si="6"/>
        <v>69.05078008992648</v>
      </c>
      <c r="F251" s="49"/>
    </row>
    <row r="252" spans="1:5" ht="12.75" customHeight="1">
      <c r="A252" s="95" t="s">
        <v>1</v>
      </c>
      <c r="B252" s="7"/>
      <c r="C252" s="25"/>
      <c r="D252" s="25"/>
      <c r="E252" s="35"/>
    </row>
    <row r="253" spans="1:5" ht="12.75" customHeight="1">
      <c r="A253" s="99" t="s">
        <v>8</v>
      </c>
      <c r="B253" s="42">
        <v>3729.3</v>
      </c>
      <c r="C253" s="25">
        <v>14038.9</v>
      </c>
      <c r="D253" s="80">
        <v>3980.1</v>
      </c>
      <c r="E253" s="35">
        <f t="shared" si="6"/>
        <v>28.350511792234435</v>
      </c>
    </row>
    <row r="254" spans="1:5" ht="12.75" customHeight="1">
      <c r="A254" s="99" t="s">
        <v>216</v>
      </c>
      <c r="B254" s="42">
        <v>5693.8</v>
      </c>
      <c r="C254" s="25">
        <v>9616.1</v>
      </c>
      <c r="D254" s="25">
        <v>9616.1</v>
      </c>
      <c r="E254" s="35">
        <f t="shared" si="6"/>
        <v>100</v>
      </c>
    </row>
    <row r="255" spans="1:5" ht="12.75" customHeight="1">
      <c r="A255" s="88" t="s">
        <v>93</v>
      </c>
      <c r="B255" s="42">
        <v>1100</v>
      </c>
      <c r="C255" s="25">
        <v>1100</v>
      </c>
      <c r="D255" s="25">
        <v>1100</v>
      </c>
      <c r="E255" s="35">
        <f t="shared" si="6"/>
        <v>100</v>
      </c>
    </row>
    <row r="256" spans="1:5" ht="12.75" customHeight="1" hidden="1">
      <c r="A256" s="88" t="s">
        <v>273</v>
      </c>
      <c r="B256" s="42"/>
      <c r="C256" s="25"/>
      <c r="D256" s="25"/>
      <c r="E256" s="35" t="e">
        <f t="shared" si="6"/>
        <v>#DIV/0!</v>
      </c>
    </row>
    <row r="257" spans="1:5" ht="12.75" customHeight="1">
      <c r="A257" s="88" t="s">
        <v>183</v>
      </c>
      <c r="B257" s="42"/>
      <c r="C257" s="25">
        <f>25841+39695.6</f>
        <v>65536.6</v>
      </c>
      <c r="D257" s="25">
        <v>57797.4</v>
      </c>
      <c r="E257" s="35">
        <f aca="true" t="shared" si="7" ref="E257:E311">D257/C257*100</f>
        <v>88.19102608313521</v>
      </c>
    </row>
    <row r="258" spans="1:5" ht="12.75" customHeight="1" hidden="1">
      <c r="A258" s="95" t="s">
        <v>274</v>
      </c>
      <c r="B258" s="42"/>
      <c r="C258" s="25"/>
      <c r="D258" s="25"/>
      <c r="E258" s="35" t="e">
        <f t="shared" si="7"/>
        <v>#DIV/0!</v>
      </c>
    </row>
    <row r="259" spans="1:5" ht="12.75" customHeight="1">
      <c r="A259" s="88" t="s">
        <v>184</v>
      </c>
      <c r="B259" s="42"/>
      <c r="C259" s="25">
        <f>48.5+386.1</f>
        <v>434.6</v>
      </c>
      <c r="D259" s="25">
        <v>392.3</v>
      </c>
      <c r="E259" s="35">
        <f t="shared" si="7"/>
        <v>90.2669121030833</v>
      </c>
    </row>
    <row r="260" spans="1:5" ht="12.75" customHeight="1">
      <c r="A260" s="88" t="s">
        <v>282</v>
      </c>
      <c r="B260" s="42"/>
      <c r="C260" s="80">
        <v>218.4</v>
      </c>
      <c r="D260" s="80">
        <v>10.9</v>
      </c>
      <c r="E260" s="35">
        <f t="shared" si="7"/>
        <v>4.990842490842491</v>
      </c>
    </row>
    <row r="261" spans="1:5" ht="12.75" customHeight="1">
      <c r="A261" s="95" t="s">
        <v>275</v>
      </c>
      <c r="B261" s="42"/>
      <c r="C261" s="80">
        <v>601.5</v>
      </c>
      <c r="D261" s="80">
        <v>599.2</v>
      </c>
      <c r="E261" s="35">
        <f t="shared" si="7"/>
        <v>99.61762261014132</v>
      </c>
    </row>
    <row r="262" spans="1:5" ht="12.75" customHeight="1" hidden="1">
      <c r="A262" s="95" t="s">
        <v>276</v>
      </c>
      <c r="B262" s="42"/>
      <c r="C262" s="25"/>
      <c r="D262" s="25"/>
      <c r="E262" s="35" t="e">
        <f t="shared" si="7"/>
        <v>#DIV/0!</v>
      </c>
    </row>
    <row r="263" spans="1:5" ht="12.75" customHeight="1">
      <c r="A263" s="88" t="s">
        <v>217</v>
      </c>
      <c r="B263" s="42"/>
      <c r="C263" s="25">
        <f>147.5+75.7</f>
        <v>223.2</v>
      </c>
      <c r="D263" s="25">
        <v>223.2</v>
      </c>
      <c r="E263" s="35">
        <f t="shared" si="7"/>
        <v>100</v>
      </c>
    </row>
    <row r="264" spans="1:5" ht="12.75" customHeight="1">
      <c r="A264" s="88" t="s">
        <v>277</v>
      </c>
      <c r="B264" s="42"/>
      <c r="C264" s="25">
        <v>93.6</v>
      </c>
      <c r="D264" s="25">
        <v>63</v>
      </c>
      <c r="E264" s="35">
        <f t="shared" si="7"/>
        <v>67.3076923076923</v>
      </c>
    </row>
    <row r="265" spans="1:5" ht="12.75" customHeight="1">
      <c r="A265" s="88" t="s">
        <v>278</v>
      </c>
      <c r="B265" s="42"/>
      <c r="C265" s="25">
        <v>186.4</v>
      </c>
      <c r="D265" s="25">
        <v>186.4</v>
      </c>
      <c r="E265" s="35">
        <f t="shared" si="7"/>
        <v>100</v>
      </c>
    </row>
    <row r="266" spans="1:5" ht="12.75" customHeight="1">
      <c r="A266" s="99" t="s">
        <v>279</v>
      </c>
      <c r="B266" s="42"/>
      <c r="C266" s="25">
        <v>39898.3</v>
      </c>
      <c r="D266" s="25">
        <v>24143.7</v>
      </c>
      <c r="E266" s="35">
        <f t="shared" si="7"/>
        <v>60.51310456836506</v>
      </c>
    </row>
    <row r="267" spans="1:6" ht="12.75" customHeight="1" hidden="1">
      <c r="A267" s="99" t="s">
        <v>283</v>
      </c>
      <c r="B267" s="42"/>
      <c r="C267" s="25"/>
      <c r="D267" s="80"/>
      <c r="E267" s="35" t="e">
        <f t="shared" si="7"/>
        <v>#DIV/0!</v>
      </c>
      <c r="F267" s="49"/>
    </row>
    <row r="268" spans="1:5" ht="12.75" customHeight="1">
      <c r="A268" s="99" t="s">
        <v>218</v>
      </c>
      <c r="B268" s="42"/>
      <c r="C268" s="25">
        <f>34574.3+30728</f>
        <v>65302.3</v>
      </c>
      <c r="D268" s="25">
        <v>40140.2</v>
      </c>
      <c r="E268" s="35">
        <f t="shared" si="7"/>
        <v>61.46827906520903</v>
      </c>
    </row>
    <row r="269" spans="1:5" ht="12.75" customHeight="1">
      <c r="A269" s="88" t="s">
        <v>280</v>
      </c>
      <c r="B269" s="42"/>
      <c r="C269" s="25">
        <v>11940.7</v>
      </c>
      <c r="D269" s="25">
        <v>7881.1</v>
      </c>
      <c r="E269" s="35">
        <f t="shared" si="7"/>
        <v>66.00199318297922</v>
      </c>
    </row>
    <row r="270" spans="1:5" ht="12.75" customHeight="1" hidden="1">
      <c r="A270" s="88" t="s">
        <v>284</v>
      </c>
      <c r="B270" s="42"/>
      <c r="C270" s="25"/>
      <c r="D270" s="25"/>
      <c r="E270" s="35" t="e">
        <f t="shared" si="7"/>
        <v>#DIV/0!</v>
      </c>
    </row>
    <row r="271" spans="1:5" ht="12.75" customHeight="1">
      <c r="A271" s="88" t="s">
        <v>219</v>
      </c>
      <c r="B271" s="42"/>
      <c r="C271" s="25">
        <f>10068+13121.8</f>
        <v>23189.8</v>
      </c>
      <c r="D271" s="25">
        <v>16051.8</v>
      </c>
      <c r="E271" s="35">
        <f t="shared" si="7"/>
        <v>69.21922569405514</v>
      </c>
    </row>
    <row r="272" spans="1:5" ht="12.75" customHeight="1" hidden="1">
      <c r="A272" s="88" t="s">
        <v>281</v>
      </c>
      <c r="B272" s="42"/>
      <c r="C272" s="25"/>
      <c r="D272" s="25"/>
      <c r="E272" s="35" t="e">
        <f t="shared" si="7"/>
        <v>#DIV/0!</v>
      </c>
    </row>
    <row r="273" spans="1:5" ht="12.75" customHeight="1">
      <c r="A273" s="88" t="s">
        <v>220</v>
      </c>
      <c r="B273" s="42"/>
      <c r="C273" s="25">
        <f>5989.2+32188.2</f>
        <v>38177.4</v>
      </c>
      <c r="D273" s="25">
        <v>18715.4</v>
      </c>
      <c r="E273" s="35">
        <f t="shared" si="7"/>
        <v>49.02219637796183</v>
      </c>
    </row>
    <row r="274" spans="1:5" ht="12.75" customHeight="1" hidden="1">
      <c r="A274" s="88" t="s">
        <v>285</v>
      </c>
      <c r="B274" s="42"/>
      <c r="C274" s="25"/>
      <c r="D274" s="25"/>
      <c r="E274" s="35" t="e">
        <f t="shared" si="7"/>
        <v>#DIV/0!</v>
      </c>
    </row>
    <row r="275" spans="1:5" ht="12.75" customHeight="1">
      <c r="A275" s="88" t="s">
        <v>221</v>
      </c>
      <c r="B275" s="42"/>
      <c r="C275" s="25">
        <f>12519+16327.4</f>
        <v>28846.4</v>
      </c>
      <c r="D275" s="25">
        <v>18559.1</v>
      </c>
      <c r="E275" s="35">
        <f t="shared" si="7"/>
        <v>64.3376643185978</v>
      </c>
    </row>
    <row r="276" spans="1:5" ht="12.75" customHeight="1">
      <c r="A276" s="88" t="s">
        <v>286</v>
      </c>
      <c r="B276" s="42"/>
      <c r="C276" s="25">
        <v>4484.6</v>
      </c>
      <c r="D276" s="25">
        <v>3910.3</v>
      </c>
      <c r="E276" s="35">
        <f t="shared" si="7"/>
        <v>87.19395263791642</v>
      </c>
    </row>
    <row r="277" spans="1:5" ht="12.75" customHeight="1">
      <c r="A277" s="88" t="s">
        <v>287</v>
      </c>
      <c r="B277" s="42"/>
      <c r="C277" s="25">
        <v>159.4</v>
      </c>
      <c r="D277" s="25">
        <v>159.4</v>
      </c>
      <c r="E277" s="35">
        <f t="shared" si="7"/>
        <v>100</v>
      </c>
    </row>
    <row r="278" spans="1:5" ht="12.75" customHeight="1" thickBot="1">
      <c r="A278" s="128" t="s">
        <v>288</v>
      </c>
      <c r="B278" s="87"/>
      <c r="C278" s="76">
        <v>152.6</v>
      </c>
      <c r="D278" s="76">
        <v>69.9</v>
      </c>
      <c r="E278" s="48">
        <f t="shared" si="7"/>
        <v>45.80602883355178</v>
      </c>
    </row>
    <row r="279" spans="1:5" ht="12.75" customHeight="1">
      <c r="A279" s="99" t="s">
        <v>222</v>
      </c>
      <c r="B279" s="42"/>
      <c r="C279" s="25">
        <v>1644.4</v>
      </c>
      <c r="D279" s="80">
        <v>0</v>
      </c>
      <c r="E279" s="35">
        <f t="shared" si="7"/>
        <v>0</v>
      </c>
    </row>
    <row r="280" spans="1:5" ht="12.75" customHeight="1">
      <c r="A280" s="99" t="s">
        <v>51</v>
      </c>
      <c r="B280" s="42">
        <v>18000</v>
      </c>
      <c r="C280" s="25">
        <v>0</v>
      </c>
      <c r="D280" s="25"/>
      <c r="E280" s="37" t="s">
        <v>135</v>
      </c>
    </row>
    <row r="281" spans="1:5" ht="12.75" customHeight="1">
      <c r="A281" s="99" t="s">
        <v>156</v>
      </c>
      <c r="B281" s="57">
        <v>17150</v>
      </c>
      <c r="C281" s="25">
        <v>30495.6</v>
      </c>
      <c r="D281" s="80">
        <f>20667.9-159.1</f>
        <v>20508.800000000003</v>
      </c>
      <c r="E281" s="35">
        <f t="shared" si="7"/>
        <v>67.25166909324625</v>
      </c>
    </row>
    <row r="282" spans="1:5" ht="12.75" customHeight="1">
      <c r="A282" s="99" t="s">
        <v>223</v>
      </c>
      <c r="B282" s="42">
        <v>7500</v>
      </c>
      <c r="C282" s="25">
        <v>25630.8</v>
      </c>
      <c r="D282" s="80">
        <v>19650.6</v>
      </c>
      <c r="E282" s="35">
        <f t="shared" si="7"/>
        <v>76.66791516456762</v>
      </c>
    </row>
    <row r="283" spans="1:5" ht="12.75" customHeight="1">
      <c r="A283" s="99" t="s">
        <v>289</v>
      </c>
      <c r="B283" s="42">
        <f>SUM(B284:B289)</f>
        <v>29644.399999999998</v>
      </c>
      <c r="C283" s="42">
        <f>SUM(C284:C289)</f>
        <v>28668.399999999998</v>
      </c>
      <c r="D283" s="42">
        <f>SUM(D284:D289)</f>
        <v>27933.399999999998</v>
      </c>
      <c r="E283" s="35">
        <f t="shared" si="7"/>
        <v>97.43620153200038</v>
      </c>
    </row>
    <row r="284" spans="1:5" ht="12.75" customHeight="1">
      <c r="A284" s="99" t="s">
        <v>224</v>
      </c>
      <c r="B284" s="42">
        <v>5248.6</v>
      </c>
      <c r="C284" s="25">
        <v>3772.6</v>
      </c>
      <c r="D284" s="25">
        <v>3772.6</v>
      </c>
      <c r="E284" s="35">
        <f t="shared" si="7"/>
        <v>100</v>
      </c>
    </row>
    <row r="285" spans="1:5" ht="12.75" customHeight="1">
      <c r="A285" s="99" t="s">
        <v>79</v>
      </c>
      <c r="B285" s="42">
        <v>4496.2</v>
      </c>
      <c r="C285" s="25">
        <v>7496.2</v>
      </c>
      <c r="D285" s="25">
        <v>7473.2</v>
      </c>
      <c r="E285" s="35">
        <f t="shared" si="7"/>
        <v>99.69317787679091</v>
      </c>
    </row>
    <row r="286" spans="1:5" ht="12.75" customHeight="1">
      <c r="A286" s="99" t="s">
        <v>80</v>
      </c>
      <c r="B286" s="42">
        <v>2604</v>
      </c>
      <c r="C286" s="25">
        <v>2104</v>
      </c>
      <c r="D286" s="25">
        <v>2104</v>
      </c>
      <c r="E286" s="35">
        <f t="shared" si="7"/>
        <v>100</v>
      </c>
    </row>
    <row r="287" spans="1:5" ht="12.75" customHeight="1">
      <c r="A287" s="99" t="s">
        <v>81</v>
      </c>
      <c r="B287" s="42">
        <v>1395.9</v>
      </c>
      <c r="C287" s="25">
        <v>1395.9</v>
      </c>
      <c r="D287" s="25">
        <v>1385.9</v>
      </c>
      <c r="E287" s="35">
        <f t="shared" si="7"/>
        <v>99.2836163048929</v>
      </c>
    </row>
    <row r="288" spans="1:5" ht="12.75" customHeight="1">
      <c r="A288" s="99" t="s">
        <v>82</v>
      </c>
      <c r="B288" s="42">
        <v>9380</v>
      </c>
      <c r="C288" s="25">
        <v>12380</v>
      </c>
      <c r="D288" s="25">
        <v>11748.5</v>
      </c>
      <c r="E288" s="35">
        <f t="shared" si="7"/>
        <v>94.89903069466882</v>
      </c>
    </row>
    <row r="289" spans="1:5" ht="12.75" customHeight="1">
      <c r="A289" s="99" t="s">
        <v>225</v>
      </c>
      <c r="B289" s="42">
        <v>6519.7</v>
      </c>
      <c r="C289" s="25">
        <v>1519.7</v>
      </c>
      <c r="D289" s="25">
        <v>1449.2</v>
      </c>
      <c r="E289" s="35">
        <f t="shared" si="7"/>
        <v>95.36092649865105</v>
      </c>
    </row>
    <row r="290" spans="1:5" ht="12.75" customHeight="1">
      <c r="A290" s="105" t="s">
        <v>33</v>
      </c>
      <c r="B290" s="10">
        <f>SUM(B292:B309)</f>
        <v>82286.3</v>
      </c>
      <c r="C290" s="64">
        <f>SUM(C292:C309)</f>
        <v>284179.2</v>
      </c>
      <c r="D290" s="64">
        <f>SUM(D292:D309)</f>
        <v>17672.399999999998</v>
      </c>
      <c r="E290" s="35">
        <f t="shared" si="7"/>
        <v>6.218752111343827</v>
      </c>
    </row>
    <row r="291" spans="1:5" ht="12.75" customHeight="1">
      <c r="A291" s="88" t="s">
        <v>1</v>
      </c>
      <c r="B291" s="42"/>
      <c r="C291" s="25"/>
      <c r="D291" s="25"/>
      <c r="E291" s="35"/>
    </row>
    <row r="292" spans="1:5" ht="12.75" customHeight="1" hidden="1">
      <c r="A292" s="99" t="s">
        <v>226</v>
      </c>
      <c r="B292" s="42"/>
      <c r="C292" s="25"/>
      <c r="D292" s="25"/>
      <c r="E292" s="35" t="e">
        <f t="shared" si="7"/>
        <v>#DIV/0!</v>
      </c>
    </row>
    <row r="293" spans="1:5" ht="12.75" customHeight="1">
      <c r="A293" s="99" t="s">
        <v>198</v>
      </c>
      <c r="B293" s="42"/>
      <c r="C293" s="25">
        <v>1094.4</v>
      </c>
      <c r="D293" s="25">
        <v>1094.4</v>
      </c>
      <c r="E293" s="35">
        <f t="shared" si="7"/>
        <v>100</v>
      </c>
    </row>
    <row r="294" spans="1:5" ht="12.75" customHeight="1">
      <c r="A294" s="88" t="s">
        <v>273</v>
      </c>
      <c r="B294" s="42"/>
      <c r="C294" s="25">
        <v>2097.2</v>
      </c>
      <c r="D294" s="25">
        <v>842</v>
      </c>
      <c r="E294" s="35">
        <f t="shared" si="7"/>
        <v>40.14876978828915</v>
      </c>
    </row>
    <row r="295" spans="1:5" ht="12.75" customHeight="1">
      <c r="A295" s="88" t="s">
        <v>290</v>
      </c>
      <c r="B295" s="42"/>
      <c r="C295" s="25">
        <v>2217.6</v>
      </c>
      <c r="D295" s="25">
        <v>0</v>
      </c>
      <c r="E295" s="35">
        <f t="shared" si="7"/>
        <v>0</v>
      </c>
    </row>
    <row r="296" spans="1:5" ht="12.75" customHeight="1" hidden="1">
      <c r="A296" s="99" t="s">
        <v>283</v>
      </c>
      <c r="B296" s="42"/>
      <c r="C296" s="25"/>
      <c r="D296" s="25"/>
      <c r="E296" s="35" t="e">
        <f t="shared" si="7"/>
        <v>#DIV/0!</v>
      </c>
    </row>
    <row r="297" spans="1:5" ht="12.75" customHeight="1">
      <c r="A297" s="99" t="s">
        <v>218</v>
      </c>
      <c r="B297" s="42"/>
      <c r="C297" s="25">
        <f>1803.2+5853.7</f>
        <v>7656.9</v>
      </c>
      <c r="D297" s="25">
        <v>7303</v>
      </c>
      <c r="E297" s="35">
        <f t="shared" si="7"/>
        <v>95.37802504930194</v>
      </c>
    </row>
    <row r="298" spans="1:5" ht="12.75" customHeight="1">
      <c r="A298" s="88" t="s">
        <v>291</v>
      </c>
      <c r="B298" s="42"/>
      <c r="C298" s="25">
        <v>1962.3</v>
      </c>
      <c r="D298" s="25">
        <v>229.5</v>
      </c>
      <c r="E298" s="35">
        <f t="shared" si="7"/>
        <v>11.695459409876166</v>
      </c>
    </row>
    <row r="299" spans="1:5" ht="12.75" customHeight="1" hidden="1">
      <c r="A299" s="88" t="s">
        <v>292</v>
      </c>
      <c r="B299" s="42"/>
      <c r="C299" s="25"/>
      <c r="D299" s="25"/>
      <c r="E299" s="35" t="e">
        <f t="shared" si="7"/>
        <v>#DIV/0!</v>
      </c>
    </row>
    <row r="300" spans="1:5" ht="12.75" customHeight="1">
      <c r="A300" s="88" t="s">
        <v>219</v>
      </c>
      <c r="B300" s="42"/>
      <c r="C300" s="25">
        <f>130+180</f>
        <v>310</v>
      </c>
      <c r="D300" s="25">
        <v>307.6</v>
      </c>
      <c r="E300" s="35">
        <f t="shared" si="7"/>
        <v>99.22580645161291</v>
      </c>
    </row>
    <row r="301" spans="1:5" ht="12.75" customHeight="1">
      <c r="A301" s="88" t="s">
        <v>293</v>
      </c>
      <c r="B301" s="42"/>
      <c r="C301" s="25">
        <v>2210</v>
      </c>
      <c r="D301" s="25">
        <v>425</v>
      </c>
      <c r="E301" s="35">
        <f t="shared" si="7"/>
        <v>19.230769230769234</v>
      </c>
    </row>
    <row r="302" spans="1:5" ht="12.75" customHeight="1" hidden="1">
      <c r="A302" s="88" t="s">
        <v>294</v>
      </c>
      <c r="B302" s="42"/>
      <c r="C302" s="25"/>
      <c r="D302" s="25"/>
      <c r="E302" s="35" t="e">
        <f t="shared" si="7"/>
        <v>#DIV/0!</v>
      </c>
    </row>
    <row r="303" spans="1:5" ht="12.75" customHeight="1">
      <c r="A303" s="88" t="s">
        <v>221</v>
      </c>
      <c r="B303" s="42"/>
      <c r="C303" s="25">
        <f>157+300</f>
        <v>457</v>
      </c>
      <c r="D303" s="25">
        <v>398</v>
      </c>
      <c r="E303" s="35">
        <f t="shared" si="7"/>
        <v>87.08971553610503</v>
      </c>
    </row>
    <row r="304" spans="1:5" ht="12.75" customHeight="1" hidden="1">
      <c r="A304" s="99" t="s">
        <v>94</v>
      </c>
      <c r="B304" s="42"/>
      <c r="C304" s="25"/>
      <c r="D304" s="25"/>
      <c r="E304" s="35" t="e">
        <f t="shared" si="7"/>
        <v>#DIV/0!</v>
      </c>
    </row>
    <row r="305" spans="1:5" ht="12.75" customHeight="1" hidden="1">
      <c r="A305" s="99" t="s">
        <v>36</v>
      </c>
      <c r="B305" s="42"/>
      <c r="C305" s="25"/>
      <c r="D305" s="25"/>
      <c r="E305" s="35" t="e">
        <f t="shared" si="7"/>
        <v>#DIV/0!</v>
      </c>
    </row>
    <row r="306" spans="1:5" ht="12.75" customHeight="1">
      <c r="A306" s="88" t="s">
        <v>295</v>
      </c>
      <c r="B306" s="42"/>
      <c r="C306" s="25">
        <v>1476</v>
      </c>
      <c r="D306" s="25">
        <v>1418.8</v>
      </c>
      <c r="E306" s="35">
        <f t="shared" si="7"/>
        <v>96.12466124661246</v>
      </c>
    </row>
    <row r="307" spans="1:5" ht="12.75" customHeight="1">
      <c r="A307" s="88" t="s">
        <v>296</v>
      </c>
      <c r="B307" s="42"/>
      <c r="C307" s="25">
        <v>2500</v>
      </c>
      <c r="D307" s="25">
        <v>2500</v>
      </c>
      <c r="E307" s="35">
        <f t="shared" si="7"/>
        <v>100</v>
      </c>
    </row>
    <row r="308" spans="1:5" ht="12.75" customHeight="1">
      <c r="A308" s="99" t="s">
        <v>51</v>
      </c>
      <c r="B308" s="42">
        <v>17000</v>
      </c>
      <c r="C308" s="25">
        <v>0</v>
      </c>
      <c r="D308" s="25"/>
      <c r="E308" s="37" t="s">
        <v>135</v>
      </c>
    </row>
    <row r="309" spans="1:5" ht="12.75" customHeight="1">
      <c r="A309" s="106" t="s">
        <v>156</v>
      </c>
      <c r="B309" s="55">
        <v>65286.3</v>
      </c>
      <c r="C309" s="63">
        <v>262197.8</v>
      </c>
      <c r="D309" s="63">
        <v>3154.1</v>
      </c>
      <c r="E309" s="62">
        <f t="shared" si="7"/>
        <v>1.2029467829249523</v>
      </c>
    </row>
    <row r="310" spans="1:5" ht="15" customHeight="1">
      <c r="A310" s="103" t="s">
        <v>15</v>
      </c>
      <c r="B310" s="54">
        <f>B311+B342</f>
        <v>356854</v>
      </c>
      <c r="C310" s="65">
        <f>C311+C342</f>
        <v>5006803.799999997</v>
      </c>
      <c r="D310" s="65">
        <f>D311+D342</f>
        <v>4984281.799999999</v>
      </c>
      <c r="E310" s="52">
        <f t="shared" si="7"/>
        <v>99.55017210780262</v>
      </c>
    </row>
    <row r="311" spans="1:5" ht="12.75" customHeight="1">
      <c r="A311" s="104" t="s">
        <v>32</v>
      </c>
      <c r="B311" s="9">
        <f>SUM(B313:B341)</f>
        <v>345504</v>
      </c>
      <c r="C311" s="66">
        <f>SUM(C313:C341)</f>
        <v>4883872.699999997</v>
      </c>
      <c r="D311" s="66">
        <f>SUM(D313:D341)</f>
        <v>4883356.8999999985</v>
      </c>
      <c r="E311" s="35">
        <f t="shared" si="7"/>
        <v>99.98943870916212</v>
      </c>
    </row>
    <row r="312" spans="1:5" ht="12.75" customHeight="1">
      <c r="A312" s="95" t="s">
        <v>1</v>
      </c>
      <c r="B312" s="42"/>
      <c r="C312" s="25"/>
      <c r="D312" s="25"/>
      <c r="E312" s="35"/>
    </row>
    <row r="313" spans="1:5" ht="12.75" customHeight="1">
      <c r="A313" s="100" t="s">
        <v>16</v>
      </c>
      <c r="B313" s="42">
        <v>323675</v>
      </c>
      <c r="C313" s="25">
        <v>346437.3</v>
      </c>
      <c r="D313" s="25">
        <v>346437.3</v>
      </c>
      <c r="E313" s="35">
        <f aca="true" t="shared" si="8" ref="E313:E367">D313/C313*100</f>
        <v>100</v>
      </c>
    </row>
    <row r="314" spans="1:5" ht="12.75" customHeight="1">
      <c r="A314" s="100" t="s">
        <v>30</v>
      </c>
      <c r="B314" s="42"/>
      <c r="C314" s="25"/>
      <c r="D314" s="25"/>
      <c r="E314" s="35"/>
    </row>
    <row r="315" spans="1:5" ht="12.75" customHeight="1">
      <c r="A315" s="100" t="s">
        <v>27</v>
      </c>
      <c r="B315" s="42"/>
      <c r="C315" s="25">
        <v>1584311.5</v>
      </c>
      <c r="D315" s="25">
        <v>1584311.5</v>
      </c>
      <c r="E315" s="35">
        <f t="shared" si="8"/>
        <v>100</v>
      </c>
    </row>
    <row r="316" spans="1:5" ht="12.75" customHeight="1">
      <c r="A316" s="100" t="s">
        <v>28</v>
      </c>
      <c r="B316" s="42"/>
      <c r="C316" s="25">
        <v>195100</v>
      </c>
      <c r="D316" s="25">
        <v>195100</v>
      </c>
      <c r="E316" s="35">
        <f t="shared" si="8"/>
        <v>100</v>
      </c>
    </row>
    <row r="317" spans="1:5" ht="12.75" customHeight="1">
      <c r="A317" s="100" t="s">
        <v>29</v>
      </c>
      <c r="B317" s="42"/>
      <c r="C317" s="25">
        <v>2663178.5</v>
      </c>
      <c r="D317" s="25">
        <v>2663178.5</v>
      </c>
      <c r="E317" s="35">
        <f t="shared" si="8"/>
        <v>100</v>
      </c>
    </row>
    <row r="318" spans="1:5" ht="12.75" customHeight="1">
      <c r="A318" s="100" t="s">
        <v>64</v>
      </c>
      <c r="B318" s="42"/>
      <c r="C318" s="25">
        <v>341.6</v>
      </c>
      <c r="D318" s="25">
        <v>341.6</v>
      </c>
      <c r="E318" s="35">
        <f t="shared" si="8"/>
        <v>100</v>
      </c>
    </row>
    <row r="319" spans="1:5" ht="12.75" customHeight="1">
      <c r="A319" s="100" t="s">
        <v>227</v>
      </c>
      <c r="B319" s="42"/>
      <c r="C319" s="25">
        <v>8894.2</v>
      </c>
      <c r="D319" s="25">
        <v>8894.2</v>
      </c>
      <c r="E319" s="35">
        <f t="shared" si="8"/>
        <v>100</v>
      </c>
    </row>
    <row r="320" spans="1:5" ht="12.75" customHeight="1">
      <c r="A320" s="113" t="s">
        <v>228</v>
      </c>
      <c r="B320" s="42"/>
      <c r="C320" s="25">
        <v>758.3</v>
      </c>
      <c r="D320" s="25">
        <v>758.3</v>
      </c>
      <c r="E320" s="35">
        <f t="shared" si="8"/>
        <v>100</v>
      </c>
    </row>
    <row r="321" spans="1:5" ht="12.75" customHeight="1">
      <c r="A321" s="100" t="s">
        <v>229</v>
      </c>
      <c r="B321" s="42"/>
      <c r="C321" s="25">
        <v>1040</v>
      </c>
      <c r="D321" s="25">
        <v>1040</v>
      </c>
      <c r="E321" s="35">
        <f t="shared" si="8"/>
        <v>100</v>
      </c>
    </row>
    <row r="322" spans="1:5" ht="12.75" customHeight="1">
      <c r="A322" s="98" t="s">
        <v>297</v>
      </c>
      <c r="B322" s="42"/>
      <c r="C322" s="25">
        <v>9.6</v>
      </c>
      <c r="D322" s="25">
        <v>9.6</v>
      </c>
      <c r="E322" s="35">
        <f t="shared" si="8"/>
        <v>100</v>
      </c>
    </row>
    <row r="323" spans="1:5" ht="12.75" customHeight="1">
      <c r="A323" s="113" t="s">
        <v>298</v>
      </c>
      <c r="B323" s="42"/>
      <c r="C323" s="25">
        <v>58.6</v>
      </c>
      <c r="D323" s="25">
        <v>58.6</v>
      </c>
      <c r="E323" s="35">
        <f t="shared" si="8"/>
        <v>100</v>
      </c>
    </row>
    <row r="324" spans="1:5" ht="12.75" customHeight="1">
      <c r="A324" s="113" t="s">
        <v>230</v>
      </c>
      <c r="B324" s="42"/>
      <c r="C324" s="25">
        <v>1438.3</v>
      </c>
      <c r="D324" s="25">
        <v>1438.3</v>
      </c>
      <c r="E324" s="35">
        <f t="shared" si="8"/>
        <v>100</v>
      </c>
    </row>
    <row r="325" spans="1:5" ht="12.75" customHeight="1">
      <c r="A325" s="98" t="s">
        <v>299</v>
      </c>
      <c r="B325" s="42"/>
      <c r="C325" s="25">
        <v>338.3</v>
      </c>
      <c r="D325" s="25">
        <v>338.3</v>
      </c>
      <c r="E325" s="35">
        <f t="shared" si="8"/>
        <v>100</v>
      </c>
    </row>
    <row r="326" spans="1:5" ht="12.75" customHeight="1">
      <c r="A326" s="100" t="s">
        <v>300</v>
      </c>
      <c r="B326" s="42"/>
      <c r="C326" s="25">
        <v>1166.9</v>
      </c>
      <c r="D326" s="25">
        <v>1166.9</v>
      </c>
      <c r="E326" s="35">
        <f t="shared" si="8"/>
        <v>100</v>
      </c>
    </row>
    <row r="327" spans="1:5" ht="12.75" customHeight="1">
      <c r="A327" s="100" t="s">
        <v>262</v>
      </c>
      <c r="B327" s="42"/>
      <c r="C327" s="25">
        <v>390</v>
      </c>
      <c r="D327" s="25">
        <v>390</v>
      </c>
      <c r="E327" s="35">
        <f t="shared" si="8"/>
        <v>100</v>
      </c>
    </row>
    <row r="328" spans="1:5" ht="12.75" customHeight="1">
      <c r="A328" s="100" t="s">
        <v>162</v>
      </c>
      <c r="B328" s="42"/>
      <c r="C328" s="25">
        <v>228</v>
      </c>
      <c r="D328" s="25">
        <v>228</v>
      </c>
      <c r="E328" s="35">
        <f t="shared" si="8"/>
        <v>100</v>
      </c>
    </row>
    <row r="329" spans="1:5" ht="12.75" customHeight="1" hidden="1">
      <c r="A329" s="100" t="s">
        <v>301</v>
      </c>
      <c r="B329" s="42"/>
      <c r="C329" s="25"/>
      <c r="D329" s="25"/>
      <c r="E329" s="35" t="e">
        <f t="shared" si="8"/>
        <v>#DIV/0!</v>
      </c>
    </row>
    <row r="330" spans="1:5" ht="12.75" customHeight="1">
      <c r="A330" s="100" t="s">
        <v>186</v>
      </c>
      <c r="B330" s="42"/>
      <c r="C330" s="25">
        <f>1770.3+132.3</f>
        <v>1902.6</v>
      </c>
      <c r="D330" s="25">
        <v>1902.6</v>
      </c>
      <c r="E330" s="35">
        <f t="shared" si="8"/>
        <v>100</v>
      </c>
    </row>
    <row r="331" spans="1:5" ht="12.75" customHeight="1" hidden="1">
      <c r="A331" s="113" t="s">
        <v>302</v>
      </c>
      <c r="B331" s="42"/>
      <c r="C331" s="25"/>
      <c r="D331" s="25"/>
      <c r="E331" s="35" t="e">
        <f t="shared" si="8"/>
        <v>#DIV/0!</v>
      </c>
    </row>
    <row r="332" spans="1:5" ht="12.75" customHeight="1">
      <c r="A332" s="113" t="s">
        <v>231</v>
      </c>
      <c r="B332" s="42"/>
      <c r="C332" s="25">
        <f>259.1+3167.4</f>
        <v>3426.5</v>
      </c>
      <c r="D332" s="25">
        <v>3426.5</v>
      </c>
      <c r="E332" s="35">
        <f t="shared" si="8"/>
        <v>100</v>
      </c>
    </row>
    <row r="333" spans="1:5" ht="12.75" customHeight="1">
      <c r="A333" s="100" t="s">
        <v>232</v>
      </c>
      <c r="B333" s="42"/>
      <c r="C333" s="25">
        <v>5838.3</v>
      </c>
      <c r="D333" s="25">
        <v>5838.3</v>
      </c>
      <c r="E333" s="35">
        <f t="shared" si="8"/>
        <v>100</v>
      </c>
    </row>
    <row r="334" spans="1:5" ht="12.75" customHeight="1">
      <c r="A334" s="100" t="s">
        <v>303</v>
      </c>
      <c r="B334" s="42"/>
      <c r="C334" s="25">
        <v>46288.2</v>
      </c>
      <c r="D334" s="25">
        <v>46288.2</v>
      </c>
      <c r="E334" s="35">
        <f t="shared" si="8"/>
        <v>100</v>
      </c>
    </row>
    <row r="335" spans="1:5" ht="12.75" customHeight="1">
      <c r="A335" s="100" t="s">
        <v>256</v>
      </c>
      <c r="B335" s="42"/>
      <c r="C335" s="25">
        <v>3374.8</v>
      </c>
      <c r="D335" s="25">
        <v>3374.8</v>
      </c>
      <c r="E335" s="35">
        <f t="shared" si="8"/>
        <v>100</v>
      </c>
    </row>
    <row r="336" spans="1:5" ht="12.75" customHeight="1">
      <c r="A336" s="113" t="s">
        <v>255</v>
      </c>
      <c r="B336" s="42"/>
      <c r="C336" s="25">
        <v>501.7</v>
      </c>
      <c r="D336" s="25">
        <v>501.7</v>
      </c>
      <c r="E336" s="35">
        <f t="shared" si="8"/>
        <v>100</v>
      </c>
    </row>
    <row r="337" spans="1:5" ht="12.75" customHeight="1">
      <c r="A337" s="113" t="s">
        <v>304</v>
      </c>
      <c r="B337" s="42"/>
      <c r="C337" s="25">
        <v>1390.3</v>
      </c>
      <c r="D337" s="25">
        <v>1390.3</v>
      </c>
      <c r="E337" s="35">
        <f t="shared" si="8"/>
        <v>100</v>
      </c>
    </row>
    <row r="338" spans="1:5" ht="12.75" customHeight="1">
      <c r="A338" s="100" t="s">
        <v>185</v>
      </c>
      <c r="B338" s="42"/>
      <c r="C338" s="25">
        <v>3452.1</v>
      </c>
      <c r="D338" s="25">
        <v>3452.1</v>
      </c>
      <c r="E338" s="35">
        <f t="shared" si="8"/>
        <v>100</v>
      </c>
    </row>
    <row r="339" spans="1:5" ht="12.75" customHeight="1" hidden="1">
      <c r="A339" s="100" t="s">
        <v>233</v>
      </c>
      <c r="B339" s="42"/>
      <c r="C339" s="25"/>
      <c r="D339" s="25"/>
      <c r="E339" s="35" t="e">
        <f t="shared" si="8"/>
        <v>#DIV/0!</v>
      </c>
    </row>
    <row r="340" spans="1:5" ht="12.75" customHeight="1">
      <c r="A340" s="100" t="s">
        <v>187</v>
      </c>
      <c r="B340" s="42"/>
      <c r="C340" s="25">
        <v>8217.3</v>
      </c>
      <c r="D340" s="25">
        <v>7708.4</v>
      </c>
      <c r="E340" s="35">
        <f t="shared" si="8"/>
        <v>93.80696822557289</v>
      </c>
    </row>
    <row r="341" spans="1:5" ht="12.75" customHeight="1">
      <c r="A341" s="100" t="s">
        <v>8</v>
      </c>
      <c r="B341" s="42">
        <v>21829</v>
      </c>
      <c r="C341" s="25">
        <v>5789.8</v>
      </c>
      <c r="D341" s="25">
        <v>5782.9</v>
      </c>
      <c r="E341" s="35">
        <f t="shared" si="8"/>
        <v>99.88082489896023</v>
      </c>
    </row>
    <row r="342" spans="1:5" ht="12.75" customHeight="1">
      <c r="A342" s="105" t="s">
        <v>33</v>
      </c>
      <c r="B342" s="10">
        <f>SUM(B344:B350)</f>
        <v>11350</v>
      </c>
      <c r="C342" s="64">
        <f>SUM(C344:C350)</f>
        <v>122931.1</v>
      </c>
      <c r="D342" s="64">
        <f>SUM(D344:D350)</f>
        <v>100924.90000000001</v>
      </c>
      <c r="E342" s="83">
        <f t="shared" si="8"/>
        <v>82.09875287864503</v>
      </c>
    </row>
    <row r="343" spans="1:5" ht="12.75" customHeight="1">
      <c r="A343" s="98" t="s">
        <v>1</v>
      </c>
      <c r="B343" s="42"/>
      <c r="C343" s="25"/>
      <c r="D343" s="25"/>
      <c r="E343" s="35"/>
    </row>
    <row r="344" spans="1:5" ht="12.75" customHeight="1">
      <c r="A344" s="100" t="s">
        <v>92</v>
      </c>
      <c r="B344" s="42"/>
      <c r="C344" s="25">
        <v>456.6</v>
      </c>
      <c r="D344" s="25">
        <v>456.6</v>
      </c>
      <c r="E344" s="35">
        <f t="shared" si="8"/>
        <v>100</v>
      </c>
    </row>
    <row r="345" spans="1:5" ht="12.75" customHeight="1">
      <c r="A345" s="100" t="s">
        <v>94</v>
      </c>
      <c r="B345" s="42"/>
      <c r="C345" s="25">
        <v>370</v>
      </c>
      <c r="D345" s="25">
        <v>370</v>
      </c>
      <c r="E345" s="35">
        <f t="shared" si="8"/>
        <v>100</v>
      </c>
    </row>
    <row r="346" spans="1:5" ht="12.75" customHeight="1" hidden="1">
      <c r="A346" s="100" t="s">
        <v>234</v>
      </c>
      <c r="B346" s="42"/>
      <c r="C346" s="25"/>
      <c r="D346" s="25"/>
      <c r="E346" s="35" t="e">
        <f t="shared" si="8"/>
        <v>#DIV/0!</v>
      </c>
    </row>
    <row r="347" spans="1:5" ht="12.75" customHeight="1" thickBot="1">
      <c r="A347" s="129" t="s">
        <v>304</v>
      </c>
      <c r="B347" s="87"/>
      <c r="C347" s="76">
        <v>42</v>
      </c>
      <c r="D347" s="76">
        <v>42</v>
      </c>
      <c r="E347" s="48">
        <f t="shared" si="8"/>
        <v>100</v>
      </c>
    </row>
    <row r="348" spans="1:5" ht="12.75" customHeight="1">
      <c r="A348" s="100" t="s">
        <v>185</v>
      </c>
      <c r="B348" s="42"/>
      <c r="C348" s="25">
        <v>15578.2</v>
      </c>
      <c r="D348" s="25">
        <v>15578.2</v>
      </c>
      <c r="E348" s="35">
        <f t="shared" si="8"/>
        <v>100</v>
      </c>
    </row>
    <row r="349" spans="1:5" ht="12.75" customHeight="1" hidden="1">
      <c r="A349" s="100" t="s">
        <v>36</v>
      </c>
      <c r="B349" s="42"/>
      <c r="C349" s="25"/>
      <c r="D349" s="25"/>
      <c r="E349" s="35" t="e">
        <f t="shared" si="8"/>
        <v>#DIV/0!</v>
      </c>
    </row>
    <row r="350" spans="1:5" ht="12.75" customHeight="1">
      <c r="A350" s="112" t="s">
        <v>187</v>
      </c>
      <c r="B350" s="55">
        <v>11350</v>
      </c>
      <c r="C350" s="63">
        <v>106484.3</v>
      </c>
      <c r="D350" s="63">
        <v>84478.1</v>
      </c>
      <c r="E350" s="62">
        <f t="shared" si="8"/>
        <v>79.3338548499638</v>
      </c>
    </row>
    <row r="351" spans="1:5" ht="15" customHeight="1">
      <c r="A351" s="103" t="s">
        <v>17</v>
      </c>
      <c r="B351" s="54">
        <f>B352+B364</f>
        <v>404981</v>
      </c>
      <c r="C351" s="65">
        <f>C352+C364</f>
        <v>589230.6000000001</v>
      </c>
      <c r="D351" s="65">
        <f>D352+D364</f>
        <v>531895.3</v>
      </c>
      <c r="E351" s="52">
        <f t="shared" si="8"/>
        <v>90.26946326277012</v>
      </c>
    </row>
    <row r="352" spans="1:5" ht="12.75" customHeight="1">
      <c r="A352" s="104" t="s">
        <v>32</v>
      </c>
      <c r="B352" s="9">
        <f>SUM(B354:B363)</f>
        <v>404981</v>
      </c>
      <c r="C352" s="66">
        <f>SUM(C354:C363)</f>
        <v>426165.60000000003</v>
      </c>
      <c r="D352" s="66">
        <f>SUM(D354:D363)</f>
        <v>421957.7</v>
      </c>
      <c r="E352" s="35">
        <f t="shared" si="8"/>
        <v>99.01261387592054</v>
      </c>
    </row>
    <row r="353" spans="1:5" ht="12.75" customHeight="1">
      <c r="A353" s="98" t="s">
        <v>1</v>
      </c>
      <c r="B353" s="42"/>
      <c r="C353" s="25"/>
      <c r="D353" s="25"/>
      <c r="E353" s="35"/>
    </row>
    <row r="354" spans="1:5" ht="12.75" customHeight="1">
      <c r="A354" s="109" t="s">
        <v>16</v>
      </c>
      <c r="B354" s="42">
        <v>218826</v>
      </c>
      <c r="C354" s="25">
        <v>219008</v>
      </c>
      <c r="D354" s="25">
        <v>219008</v>
      </c>
      <c r="E354" s="35">
        <f t="shared" si="8"/>
        <v>100</v>
      </c>
    </row>
    <row r="355" spans="1:5" ht="12.75" customHeight="1">
      <c r="A355" s="100" t="s">
        <v>87</v>
      </c>
      <c r="B355" s="42">
        <v>176000</v>
      </c>
      <c r="C355" s="25">
        <v>186000</v>
      </c>
      <c r="D355" s="25">
        <v>186000</v>
      </c>
      <c r="E355" s="35">
        <f t="shared" si="8"/>
        <v>100</v>
      </c>
    </row>
    <row r="356" spans="1:5" ht="12.75" customHeight="1">
      <c r="A356" s="100" t="s">
        <v>8</v>
      </c>
      <c r="B356" s="57">
        <v>10015</v>
      </c>
      <c r="C356" s="25">
        <v>18414.9</v>
      </c>
      <c r="D356" s="25">
        <v>14296.3</v>
      </c>
      <c r="E356" s="35">
        <f t="shared" si="8"/>
        <v>77.63441560909914</v>
      </c>
    </row>
    <row r="357" spans="1:5" ht="12.75" customHeight="1">
      <c r="A357" s="100" t="s">
        <v>156</v>
      </c>
      <c r="B357" s="57">
        <v>140</v>
      </c>
      <c r="C357" s="25">
        <v>152.2</v>
      </c>
      <c r="D357" s="25">
        <v>63</v>
      </c>
      <c r="E357" s="35">
        <f t="shared" si="8"/>
        <v>41.39290407358739</v>
      </c>
    </row>
    <row r="358" spans="1:5" ht="12.75" customHeight="1">
      <c r="A358" s="99" t="s">
        <v>214</v>
      </c>
      <c r="B358" s="57"/>
      <c r="C358" s="25">
        <v>1243.1</v>
      </c>
      <c r="D358" s="25">
        <v>1243</v>
      </c>
      <c r="E358" s="35">
        <f t="shared" si="8"/>
        <v>99.99195559488376</v>
      </c>
    </row>
    <row r="359" spans="1:5" ht="12.75" customHeight="1">
      <c r="A359" s="100" t="s">
        <v>305</v>
      </c>
      <c r="B359" s="57"/>
      <c r="C359" s="25">
        <v>40</v>
      </c>
      <c r="D359" s="25">
        <v>40</v>
      </c>
      <c r="E359" s="35">
        <f t="shared" si="8"/>
        <v>100</v>
      </c>
    </row>
    <row r="360" spans="1:5" ht="12.75" customHeight="1">
      <c r="A360" s="100" t="s">
        <v>306</v>
      </c>
      <c r="B360" s="57"/>
      <c r="C360" s="25">
        <v>40</v>
      </c>
      <c r="D360" s="25">
        <v>40</v>
      </c>
      <c r="E360" s="35">
        <f t="shared" si="8"/>
        <v>100</v>
      </c>
    </row>
    <row r="361" spans="1:5" ht="12.75" customHeight="1">
      <c r="A361" s="100" t="s">
        <v>104</v>
      </c>
      <c r="B361" s="42"/>
      <c r="C361" s="25">
        <v>692.2</v>
      </c>
      <c r="D361" s="25">
        <v>692.2</v>
      </c>
      <c r="E361" s="35">
        <f t="shared" si="8"/>
        <v>100</v>
      </c>
    </row>
    <row r="362" spans="1:5" ht="12.75" customHeight="1">
      <c r="A362" s="100" t="s">
        <v>262</v>
      </c>
      <c r="B362" s="42"/>
      <c r="C362" s="25">
        <v>130</v>
      </c>
      <c r="D362" s="25">
        <v>130</v>
      </c>
      <c r="E362" s="35">
        <f t="shared" si="8"/>
        <v>100</v>
      </c>
    </row>
    <row r="363" spans="1:5" ht="12.75" customHeight="1">
      <c r="A363" s="100" t="s">
        <v>125</v>
      </c>
      <c r="B363" s="42"/>
      <c r="C363" s="25">
        <v>445.2</v>
      </c>
      <c r="D363" s="25">
        <v>445.2</v>
      </c>
      <c r="E363" s="35">
        <f t="shared" si="8"/>
        <v>100</v>
      </c>
    </row>
    <row r="364" spans="1:5" ht="12.75" customHeight="1">
      <c r="A364" s="104" t="s">
        <v>33</v>
      </c>
      <c r="B364" s="9">
        <f>SUM(B366:B373)</f>
        <v>0</v>
      </c>
      <c r="C364" s="66">
        <f>SUM(C366:C373)</f>
        <v>163065</v>
      </c>
      <c r="D364" s="66">
        <f>SUM(D366:D373)</f>
        <v>109937.6</v>
      </c>
      <c r="E364" s="35">
        <f t="shared" si="8"/>
        <v>67.41949529328795</v>
      </c>
    </row>
    <row r="365" spans="1:5" ht="12.75" customHeight="1">
      <c r="A365" s="98" t="s">
        <v>1</v>
      </c>
      <c r="B365" s="42"/>
      <c r="C365" s="25"/>
      <c r="D365" s="25"/>
      <c r="E365" s="35"/>
    </row>
    <row r="366" spans="1:5" ht="12.75" customHeight="1">
      <c r="A366" s="100" t="s">
        <v>156</v>
      </c>
      <c r="B366" s="42"/>
      <c r="C366" s="25">
        <v>65511.4</v>
      </c>
      <c r="D366" s="25">
        <v>63385</v>
      </c>
      <c r="E366" s="35">
        <f t="shared" si="8"/>
        <v>96.75415271235235</v>
      </c>
    </row>
    <row r="367" spans="1:5" ht="12.75" customHeight="1">
      <c r="A367" s="100" t="s">
        <v>307</v>
      </c>
      <c r="B367" s="42"/>
      <c r="C367" s="25">
        <v>25000</v>
      </c>
      <c r="D367" s="25">
        <v>25000</v>
      </c>
      <c r="E367" s="35">
        <f t="shared" si="8"/>
        <v>100</v>
      </c>
    </row>
    <row r="368" spans="1:5" ht="12.75" customHeight="1">
      <c r="A368" s="88" t="s">
        <v>308</v>
      </c>
      <c r="B368" s="42"/>
      <c r="C368" s="25">
        <v>2500</v>
      </c>
      <c r="D368" s="25">
        <v>2500</v>
      </c>
      <c r="E368" s="35">
        <f aca="true" t="shared" si="9" ref="E368:E436">D368/C368*100</f>
        <v>100</v>
      </c>
    </row>
    <row r="369" spans="1:5" ht="12.75" customHeight="1">
      <c r="A369" s="100" t="s">
        <v>92</v>
      </c>
      <c r="B369" s="42"/>
      <c r="C369" s="25">
        <v>300</v>
      </c>
      <c r="D369" s="25">
        <v>300</v>
      </c>
      <c r="E369" s="35">
        <f t="shared" si="9"/>
        <v>100</v>
      </c>
    </row>
    <row r="370" spans="1:5" ht="12.75" customHeight="1">
      <c r="A370" s="100" t="s">
        <v>236</v>
      </c>
      <c r="B370" s="42"/>
      <c r="C370" s="25">
        <v>535.5</v>
      </c>
      <c r="D370" s="25">
        <v>535.5</v>
      </c>
      <c r="E370" s="35">
        <f t="shared" si="9"/>
        <v>100</v>
      </c>
    </row>
    <row r="371" spans="1:5" ht="12.75" customHeight="1">
      <c r="A371" s="99" t="s">
        <v>214</v>
      </c>
      <c r="B371" s="42"/>
      <c r="C371" s="25">
        <v>17968.1</v>
      </c>
      <c r="D371" s="25">
        <v>17968.1</v>
      </c>
      <c r="E371" s="35">
        <f t="shared" si="9"/>
        <v>100</v>
      </c>
    </row>
    <row r="372" spans="1:5" ht="12.75" customHeight="1" hidden="1">
      <c r="A372" s="112" t="s">
        <v>235</v>
      </c>
      <c r="B372" s="55"/>
      <c r="C372" s="63"/>
      <c r="D372" s="63"/>
      <c r="E372" s="62" t="e">
        <f t="shared" si="9"/>
        <v>#DIV/0!</v>
      </c>
    </row>
    <row r="373" spans="1:5" ht="12.75" customHeight="1">
      <c r="A373" s="106" t="s">
        <v>36</v>
      </c>
      <c r="B373" s="55"/>
      <c r="C373" s="63">
        <v>51250</v>
      </c>
      <c r="D373" s="63">
        <v>249</v>
      </c>
      <c r="E373" s="62">
        <f t="shared" si="9"/>
        <v>0.4858536585365854</v>
      </c>
    </row>
    <row r="374" spans="1:5" ht="15" customHeight="1">
      <c r="A374" s="110" t="s">
        <v>18</v>
      </c>
      <c r="B374" s="56">
        <f>B375+B388</f>
        <v>149480.8</v>
      </c>
      <c r="C374" s="67">
        <f>C375+C388</f>
        <v>194529</v>
      </c>
      <c r="D374" s="67">
        <f>D375+D388</f>
        <v>166218.30000000002</v>
      </c>
      <c r="E374" s="52">
        <f t="shared" si="9"/>
        <v>85.44654010456026</v>
      </c>
    </row>
    <row r="375" spans="1:5" ht="12.75" customHeight="1">
      <c r="A375" s="104" t="s">
        <v>32</v>
      </c>
      <c r="B375" s="9">
        <f>SUM(B377:B387)</f>
        <v>149450.8</v>
      </c>
      <c r="C375" s="66">
        <f>SUM(C377:C387)</f>
        <v>154649.5</v>
      </c>
      <c r="D375" s="66">
        <f>SUM(D377:D387)</f>
        <v>152833.7</v>
      </c>
      <c r="E375" s="35">
        <f t="shared" si="9"/>
        <v>98.8258610600099</v>
      </c>
    </row>
    <row r="376" spans="1:5" ht="12.75" customHeight="1">
      <c r="A376" s="98" t="s">
        <v>1</v>
      </c>
      <c r="B376" s="42"/>
      <c r="C376" s="25"/>
      <c r="D376" s="25"/>
      <c r="E376" s="35"/>
    </row>
    <row r="377" spans="1:5" ht="12.75" customHeight="1">
      <c r="A377" s="100" t="s">
        <v>16</v>
      </c>
      <c r="B377" s="42">
        <v>126050</v>
      </c>
      <c r="C377" s="25">
        <v>126660</v>
      </c>
      <c r="D377" s="25">
        <v>126660</v>
      </c>
      <c r="E377" s="35">
        <f t="shared" si="9"/>
        <v>100</v>
      </c>
    </row>
    <row r="378" spans="1:5" ht="12.75" customHeight="1">
      <c r="A378" s="100" t="s">
        <v>8</v>
      </c>
      <c r="B378" s="42">
        <v>20500.8</v>
      </c>
      <c r="C378" s="25">
        <v>12862</v>
      </c>
      <c r="D378" s="25">
        <v>12835.5</v>
      </c>
      <c r="E378" s="35">
        <f t="shared" si="9"/>
        <v>99.79396672368216</v>
      </c>
    </row>
    <row r="379" spans="1:5" ht="12.75" customHeight="1">
      <c r="A379" s="100" t="s">
        <v>237</v>
      </c>
      <c r="B379" s="42">
        <v>2900</v>
      </c>
      <c r="C379" s="25">
        <v>3430.8</v>
      </c>
      <c r="D379" s="25">
        <v>3430.8</v>
      </c>
      <c r="E379" s="35">
        <f t="shared" si="9"/>
        <v>100</v>
      </c>
    </row>
    <row r="380" spans="1:5" ht="12.75" customHeight="1">
      <c r="A380" s="100" t="s">
        <v>88</v>
      </c>
      <c r="B380" s="42"/>
      <c r="C380" s="25">
        <v>6780</v>
      </c>
      <c r="D380" s="25">
        <v>6780</v>
      </c>
      <c r="E380" s="35">
        <f t="shared" si="9"/>
        <v>100</v>
      </c>
    </row>
    <row r="381" spans="1:5" ht="12.75" customHeight="1">
      <c r="A381" s="100" t="s">
        <v>119</v>
      </c>
      <c r="B381" s="42"/>
      <c r="C381" s="25">
        <v>422</v>
      </c>
      <c r="D381" s="25">
        <v>422</v>
      </c>
      <c r="E381" s="35">
        <f t="shared" si="9"/>
        <v>100</v>
      </c>
    </row>
    <row r="382" spans="1:5" ht="12.75" customHeight="1">
      <c r="A382" s="100" t="s">
        <v>120</v>
      </c>
      <c r="B382" s="42"/>
      <c r="C382" s="25">
        <v>355</v>
      </c>
      <c r="D382" s="25">
        <v>355</v>
      </c>
      <c r="E382" s="35">
        <f t="shared" si="9"/>
        <v>100</v>
      </c>
    </row>
    <row r="383" spans="1:5" ht="12.75" customHeight="1">
      <c r="A383" s="100" t="s">
        <v>310</v>
      </c>
      <c r="B383" s="42"/>
      <c r="C383" s="25">
        <v>26.5</v>
      </c>
      <c r="D383" s="25">
        <v>26.2</v>
      </c>
      <c r="E383" s="35">
        <f t="shared" si="9"/>
        <v>98.86792452830188</v>
      </c>
    </row>
    <row r="384" spans="1:5" ht="12.75" customHeight="1">
      <c r="A384" s="100" t="s">
        <v>262</v>
      </c>
      <c r="B384" s="42"/>
      <c r="C384" s="25">
        <v>65</v>
      </c>
      <c r="D384" s="25">
        <v>65</v>
      </c>
      <c r="E384" s="35">
        <f t="shared" si="9"/>
        <v>100</v>
      </c>
    </row>
    <row r="385" spans="1:5" ht="12.75" customHeight="1">
      <c r="A385" s="100" t="s">
        <v>185</v>
      </c>
      <c r="B385" s="42"/>
      <c r="C385" s="25">
        <v>121.6</v>
      </c>
      <c r="D385" s="25">
        <v>121.6</v>
      </c>
      <c r="E385" s="35">
        <f t="shared" si="9"/>
        <v>100</v>
      </c>
    </row>
    <row r="386" spans="1:5" ht="12.75" customHeight="1">
      <c r="A386" s="100" t="s">
        <v>309</v>
      </c>
      <c r="B386" s="42"/>
      <c r="C386" s="25">
        <v>3124.6</v>
      </c>
      <c r="D386" s="25">
        <v>1335.6</v>
      </c>
      <c r="E386" s="35">
        <f t="shared" si="9"/>
        <v>42.74467131792869</v>
      </c>
    </row>
    <row r="387" spans="1:5" ht="12.75" customHeight="1">
      <c r="A387" s="100" t="s">
        <v>156</v>
      </c>
      <c r="B387" s="42"/>
      <c r="C387" s="25">
        <v>802</v>
      </c>
      <c r="D387" s="25">
        <v>802</v>
      </c>
      <c r="E387" s="35">
        <f t="shared" si="9"/>
        <v>100</v>
      </c>
    </row>
    <row r="388" spans="1:5" ht="12.75" customHeight="1">
      <c r="A388" s="104" t="s">
        <v>33</v>
      </c>
      <c r="B388" s="9">
        <f>SUM(B390:B395)</f>
        <v>30</v>
      </c>
      <c r="C388" s="66">
        <f>SUM(C390:C395)</f>
        <v>39879.5</v>
      </c>
      <c r="D388" s="66">
        <f>SUM(D390:D395)</f>
        <v>13384.599999999999</v>
      </c>
      <c r="E388" s="35">
        <f t="shared" si="9"/>
        <v>33.562607354655896</v>
      </c>
    </row>
    <row r="389" spans="1:5" ht="12.75" customHeight="1">
      <c r="A389" s="98" t="s">
        <v>1</v>
      </c>
      <c r="B389" s="42"/>
      <c r="C389" s="25"/>
      <c r="D389" s="25"/>
      <c r="E389" s="35"/>
    </row>
    <row r="390" spans="1:5" ht="12.75" customHeight="1">
      <c r="A390" s="113" t="s">
        <v>309</v>
      </c>
      <c r="B390" s="42"/>
      <c r="C390" s="25">
        <v>23933.3</v>
      </c>
      <c r="D390" s="25">
        <v>788.5</v>
      </c>
      <c r="E390" s="35">
        <f t="shared" si="9"/>
        <v>3.294572833666899</v>
      </c>
    </row>
    <row r="391" spans="1:5" ht="12.75" customHeight="1">
      <c r="A391" s="100" t="s">
        <v>185</v>
      </c>
      <c r="B391" s="42"/>
      <c r="C391" s="25">
        <v>5940</v>
      </c>
      <c r="D391" s="25">
        <v>5939.9</v>
      </c>
      <c r="E391" s="35">
        <f t="shared" si="9"/>
        <v>99.9983164983165</v>
      </c>
    </row>
    <row r="392" spans="1:5" ht="12.75" customHeight="1">
      <c r="A392" s="100" t="s">
        <v>92</v>
      </c>
      <c r="B392" s="42"/>
      <c r="C392" s="25">
        <v>195</v>
      </c>
      <c r="D392" s="25">
        <v>195</v>
      </c>
      <c r="E392" s="35">
        <f t="shared" si="9"/>
        <v>100</v>
      </c>
    </row>
    <row r="393" spans="1:5" ht="12.75" customHeight="1">
      <c r="A393" s="113" t="s">
        <v>94</v>
      </c>
      <c r="B393" s="42"/>
      <c r="C393" s="25">
        <v>500</v>
      </c>
      <c r="D393" s="25">
        <v>500</v>
      </c>
      <c r="E393" s="35">
        <f t="shared" si="9"/>
        <v>100</v>
      </c>
    </row>
    <row r="394" spans="1:5" ht="12.75" customHeight="1">
      <c r="A394" s="113" t="s">
        <v>36</v>
      </c>
      <c r="B394" s="42"/>
      <c r="C394" s="25">
        <v>970</v>
      </c>
      <c r="D394" s="25">
        <v>0</v>
      </c>
      <c r="E394" s="35">
        <f t="shared" si="9"/>
        <v>0</v>
      </c>
    </row>
    <row r="395" spans="1:5" ht="12.75" customHeight="1">
      <c r="A395" s="112" t="s">
        <v>156</v>
      </c>
      <c r="B395" s="55">
        <v>30</v>
      </c>
      <c r="C395" s="63">
        <v>8341.2</v>
      </c>
      <c r="D395" s="63">
        <v>5961.2</v>
      </c>
      <c r="E395" s="62">
        <f t="shared" si="9"/>
        <v>71.46693521315876</v>
      </c>
    </row>
    <row r="396" spans="1:5" ht="15" customHeight="1">
      <c r="A396" s="103" t="s">
        <v>19</v>
      </c>
      <c r="B396" s="54">
        <f>B397+B422</f>
        <v>163751</v>
      </c>
      <c r="C396" s="65">
        <f>C397+C422</f>
        <v>306658.9</v>
      </c>
      <c r="D396" s="65">
        <f>D397+D422</f>
        <v>271629.39999999997</v>
      </c>
      <c r="E396" s="52">
        <f t="shared" si="9"/>
        <v>88.5770476578374</v>
      </c>
    </row>
    <row r="397" spans="1:5" ht="12.75" customHeight="1">
      <c r="A397" s="104" t="s">
        <v>32</v>
      </c>
      <c r="B397" s="9">
        <f>SUM(B399:B421)</f>
        <v>163751</v>
      </c>
      <c r="C397" s="66">
        <f>SUM(C399:C421)</f>
        <v>297864.7</v>
      </c>
      <c r="D397" s="66">
        <f>SUM(D399:D421)</f>
        <v>262835.19999999995</v>
      </c>
      <c r="E397" s="35">
        <f t="shared" si="9"/>
        <v>88.2397947793075</v>
      </c>
    </row>
    <row r="398" spans="1:5" ht="12.75" customHeight="1">
      <c r="A398" s="98" t="s">
        <v>1</v>
      </c>
      <c r="B398" s="42"/>
      <c r="C398" s="25"/>
      <c r="D398" s="25"/>
      <c r="E398" s="35"/>
    </row>
    <row r="399" spans="1:5" ht="12.75" customHeight="1">
      <c r="A399" s="114" t="s">
        <v>238</v>
      </c>
      <c r="B399" s="42">
        <v>129351</v>
      </c>
      <c r="C399" s="25">
        <v>129351</v>
      </c>
      <c r="D399" s="25">
        <v>129351</v>
      </c>
      <c r="E399" s="35">
        <f t="shared" si="9"/>
        <v>100</v>
      </c>
    </row>
    <row r="400" spans="1:5" ht="12.75" customHeight="1">
      <c r="A400" s="99" t="s">
        <v>311</v>
      </c>
      <c r="B400" s="42">
        <v>26000</v>
      </c>
      <c r="C400" s="25">
        <v>28250</v>
      </c>
      <c r="D400" s="25">
        <v>28220</v>
      </c>
      <c r="E400" s="35">
        <f t="shared" si="9"/>
        <v>99.89380530973452</v>
      </c>
    </row>
    <row r="401" spans="1:5" ht="12.75" customHeight="1">
      <c r="A401" s="99" t="s">
        <v>8</v>
      </c>
      <c r="B401" s="42">
        <v>8400</v>
      </c>
      <c r="C401" s="25">
        <v>8365</v>
      </c>
      <c r="D401" s="25">
        <v>7554.4</v>
      </c>
      <c r="E401" s="35">
        <f t="shared" si="9"/>
        <v>90.30962343096233</v>
      </c>
    </row>
    <row r="402" spans="1:5" ht="12.75" customHeight="1" hidden="1">
      <c r="A402" s="99" t="s">
        <v>88</v>
      </c>
      <c r="B402" s="42"/>
      <c r="C402" s="25"/>
      <c r="D402" s="25"/>
      <c r="E402" s="35" t="e">
        <f t="shared" si="9"/>
        <v>#DIV/0!</v>
      </c>
    </row>
    <row r="403" spans="1:5" ht="12.75" customHeight="1" hidden="1">
      <c r="A403" s="88" t="s">
        <v>312</v>
      </c>
      <c r="B403" s="42"/>
      <c r="C403" s="25"/>
      <c r="D403" s="25"/>
      <c r="E403" s="35" t="e">
        <f t="shared" si="9"/>
        <v>#DIV/0!</v>
      </c>
    </row>
    <row r="404" spans="1:5" ht="12.75" customHeight="1">
      <c r="A404" s="88" t="s">
        <v>239</v>
      </c>
      <c r="B404" s="42"/>
      <c r="C404" s="25">
        <f>7764.4+2909.2</f>
        <v>10673.599999999999</v>
      </c>
      <c r="D404" s="25">
        <v>9097.4</v>
      </c>
      <c r="E404" s="35">
        <f t="shared" si="9"/>
        <v>85.23272372957578</v>
      </c>
    </row>
    <row r="405" spans="1:5" ht="12.75" customHeight="1" hidden="1">
      <c r="A405" s="88" t="s">
        <v>313</v>
      </c>
      <c r="B405" s="42"/>
      <c r="C405" s="25"/>
      <c r="D405" s="25"/>
      <c r="E405" s="35" t="e">
        <f t="shared" si="9"/>
        <v>#DIV/0!</v>
      </c>
    </row>
    <row r="406" spans="1:5" ht="12.75" customHeight="1">
      <c r="A406" s="88" t="s">
        <v>240</v>
      </c>
      <c r="B406" s="42"/>
      <c r="C406" s="25">
        <f>9707.3+2912</f>
        <v>12619.3</v>
      </c>
      <c r="D406" s="25">
        <v>10163.2</v>
      </c>
      <c r="E406" s="35">
        <f t="shared" si="9"/>
        <v>80.53695529862989</v>
      </c>
    </row>
    <row r="407" spans="1:5" ht="12.75" customHeight="1" hidden="1">
      <c r="A407" s="99" t="s">
        <v>314</v>
      </c>
      <c r="B407" s="42"/>
      <c r="C407" s="25"/>
      <c r="D407" s="25"/>
      <c r="E407" s="35" t="e">
        <f t="shared" si="9"/>
        <v>#DIV/0!</v>
      </c>
    </row>
    <row r="408" spans="1:5" ht="12.75" customHeight="1">
      <c r="A408" s="99" t="s">
        <v>241</v>
      </c>
      <c r="B408" s="42"/>
      <c r="C408" s="25">
        <f>53008.4+17049.9</f>
        <v>70058.3</v>
      </c>
      <c r="D408" s="25">
        <v>59998.6</v>
      </c>
      <c r="E408" s="35">
        <f t="shared" si="9"/>
        <v>85.64095902983657</v>
      </c>
    </row>
    <row r="409" spans="1:5" ht="12.75" customHeight="1">
      <c r="A409" s="99" t="s">
        <v>317</v>
      </c>
      <c r="B409" s="42"/>
      <c r="C409" s="25">
        <v>13756.4</v>
      </c>
      <c r="D409" s="25">
        <v>1444.8</v>
      </c>
      <c r="E409" s="35">
        <f t="shared" si="9"/>
        <v>10.50274781192754</v>
      </c>
    </row>
    <row r="410" spans="1:5" ht="12.75" customHeight="1" hidden="1">
      <c r="A410" s="95" t="s">
        <v>315</v>
      </c>
      <c r="B410" s="42"/>
      <c r="C410" s="25"/>
      <c r="D410" s="25"/>
      <c r="E410" s="35" t="e">
        <f t="shared" si="9"/>
        <v>#DIV/0!</v>
      </c>
    </row>
    <row r="411" spans="1:5" ht="12.75" customHeight="1">
      <c r="A411" s="88" t="s">
        <v>242</v>
      </c>
      <c r="B411" s="42"/>
      <c r="C411" s="25">
        <f>7154.9+3789.2</f>
        <v>10944.099999999999</v>
      </c>
      <c r="D411" s="25">
        <v>8394</v>
      </c>
      <c r="E411" s="35">
        <f t="shared" si="9"/>
        <v>76.69886057327695</v>
      </c>
    </row>
    <row r="412" spans="1:5" ht="12.75" customHeight="1">
      <c r="A412" s="88" t="s">
        <v>318</v>
      </c>
      <c r="B412" s="42"/>
      <c r="C412" s="25">
        <v>4882.2</v>
      </c>
      <c r="D412" s="25">
        <v>389</v>
      </c>
      <c r="E412" s="35">
        <f t="shared" si="9"/>
        <v>7.967719470730408</v>
      </c>
    </row>
    <row r="413" spans="1:5" ht="12.75" customHeight="1" hidden="1">
      <c r="A413" s="88" t="s">
        <v>316</v>
      </c>
      <c r="B413" s="42"/>
      <c r="C413" s="25"/>
      <c r="D413" s="25"/>
      <c r="E413" s="35" t="e">
        <f t="shared" si="9"/>
        <v>#DIV/0!</v>
      </c>
    </row>
    <row r="414" spans="1:5" ht="12.75" customHeight="1">
      <c r="A414" s="88" t="s">
        <v>243</v>
      </c>
      <c r="B414" s="42"/>
      <c r="C414" s="25">
        <f>1478+37.3</f>
        <v>1515.3</v>
      </c>
      <c r="D414" s="25">
        <v>1262.7</v>
      </c>
      <c r="E414" s="35">
        <f t="shared" si="9"/>
        <v>83.33003365670166</v>
      </c>
    </row>
    <row r="415" spans="1:5" ht="12.75" customHeight="1" thickBot="1">
      <c r="A415" s="128" t="s">
        <v>319</v>
      </c>
      <c r="B415" s="87"/>
      <c r="C415" s="76">
        <v>489.7</v>
      </c>
      <c r="D415" s="76">
        <v>0.3</v>
      </c>
      <c r="E415" s="48">
        <f t="shared" si="9"/>
        <v>0.061261997141106805</v>
      </c>
    </row>
    <row r="416" spans="1:5" ht="12.75" customHeight="1">
      <c r="A416" s="99" t="s">
        <v>76</v>
      </c>
      <c r="B416" s="42"/>
      <c r="C416" s="25">
        <v>6076.8</v>
      </c>
      <c r="D416" s="25">
        <v>6076.8</v>
      </c>
      <c r="E416" s="35">
        <f t="shared" si="9"/>
        <v>100</v>
      </c>
    </row>
    <row r="417" spans="1:5" ht="12.75" customHeight="1">
      <c r="A417" s="99" t="s">
        <v>262</v>
      </c>
      <c r="B417" s="42"/>
      <c r="C417" s="25">
        <v>585</v>
      </c>
      <c r="D417" s="25">
        <v>585</v>
      </c>
      <c r="E417" s="35">
        <f t="shared" si="9"/>
        <v>100</v>
      </c>
    </row>
    <row r="418" spans="1:5" ht="12.75" customHeight="1">
      <c r="A418" s="99" t="s">
        <v>188</v>
      </c>
      <c r="B418" s="42"/>
      <c r="C418" s="25">
        <v>238</v>
      </c>
      <c r="D418" s="25">
        <v>238</v>
      </c>
      <c r="E418" s="35">
        <f t="shared" si="9"/>
        <v>100</v>
      </c>
    </row>
    <row r="419" spans="1:5" ht="12.75" customHeight="1">
      <c r="A419" s="88" t="s">
        <v>244</v>
      </c>
      <c r="B419" s="42"/>
      <c r="C419" s="25">
        <v>60</v>
      </c>
      <c r="D419" s="25">
        <v>60</v>
      </c>
      <c r="E419" s="35">
        <f t="shared" si="9"/>
        <v>100</v>
      </c>
    </row>
    <row r="420" spans="1:5" ht="12.75" customHeight="1" hidden="1">
      <c r="A420" s="99" t="s">
        <v>245</v>
      </c>
      <c r="B420" s="42"/>
      <c r="C420" s="25"/>
      <c r="D420" s="25"/>
      <c r="E420" s="35" t="e">
        <f t="shared" si="9"/>
        <v>#DIV/0!</v>
      </c>
    </row>
    <row r="421" spans="1:5" ht="12.75" customHeight="1" hidden="1">
      <c r="A421" s="99" t="s">
        <v>39</v>
      </c>
      <c r="B421" s="42"/>
      <c r="C421" s="25"/>
      <c r="D421" s="25"/>
      <c r="E421" s="35" t="e">
        <f t="shared" si="9"/>
        <v>#DIV/0!</v>
      </c>
    </row>
    <row r="422" spans="1:5" ht="12.75" customHeight="1">
      <c r="A422" s="104" t="s">
        <v>33</v>
      </c>
      <c r="B422" s="9">
        <f>SUM(B424:B427)</f>
        <v>0</v>
      </c>
      <c r="C422" s="66">
        <f>SUM(C424:C427)</f>
        <v>8794.2</v>
      </c>
      <c r="D422" s="66">
        <f>SUM(D424:D427)</f>
        <v>8794.2</v>
      </c>
      <c r="E422" s="35">
        <f t="shared" si="9"/>
        <v>100</v>
      </c>
    </row>
    <row r="423" spans="1:5" ht="12.75" customHeight="1">
      <c r="A423" s="98" t="s">
        <v>1</v>
      </c>
      <c r="B423" s="42"/>
      <c r="C423" s="68"/>
      <c r="D423" s="68"/>
      <c r="E423" s="35"/>
    </row>
    <row r="424" spans="1:5" ht="12.75" customHeight="1">
      <c r="A424" s="99" t="s">
        <v>94</v>
      </c>
      <c r="B424" s="42"/>
      <c r="C424" s="68">
        <v>1000</v>
      </c>
      <c r="D424" s="68">
        <v>1000</v>
      </c>
      <c r="E424" s="35">
        <f t="shared" si="9"/>
        <v>100</v>
      </c>
    </row>
    <row r="425" spans="1:5" ht="12.75" customHeight="1" hidden="1">
      <c r="A425" s="99" t="s">
        <v>36</v>
      </c>
      <c r="B425" s="42"/>
      <c r="C425" s="68"/>
      <c r="D425" s="68"/>
      <c r="E425" s="35" t="e">
        <f t="shared" si="9"/>
        <v>#DIV/0!</v>
      </c>
    </row>
    <row r="426" spans="1:5" ht="12.75" customHeight="1">
      <c r="A426" s="99" t="s">
        <v>187</v>
      </c>
      <c r="B426" s="42"/>
      <c r="C426" s="68">
        <v>93.6</v>
      </c>
      <c r="D426" s="68">
        <v>93.6</v>
      </c>
      <c r="E426" s="35">
        <f t="shared" si="9"/>
        <v>100</v>
      </c>
    </row>
    <row r="427" spans="1:5" ht="12.75" customHeight="1">
      <c r="A427" s="106" t="s">
        <v>246</v>
      </c>
      <c r="B427" s="55"/>
      <c r="C427" s="69">
        <v>7700.6</v>
      </c>
      <c r="D427" s="69">
        <v>7700.6</v>
      </c>
      <c r="E427" s="62">
        <f t="shared" si="9"/>
        <v>100</v>
      </c>
    </row>
    <row r="428" spans="1:5" ht="15" customHeight="1">
      <c r="A428" s="110" t="s">
        <v>59</v>
      </c>
      <c r="B428" s="54">
        <f>B429+B441</f>
        <v>15914</v>
      </c>
      <c r="C428" s="65">
        <f>C429+C441</f>
        <v>100068.70000000001</v>
      </c>
      <c r="D428" s="65">
        <f>D429+D441</f>
        <v>65511.59999999999</v>
      </c>
      <c r="E428" s="52">
        <f t="shared" si="9"/>
        <v>65.46662442901724</v>
      </c>
    </row>
    <row r="429" spans="1:6" ht="12.75" customHeight="1">
      <c r="A429" s="104" t="s">
        <v>32</v>
      </c>
      <c r="B429" s="9">
        <f>SUM(B431:B440)</f>
        <v>15914</v>
      </c>
      <c r="C429" s="9">
        <f>SUM(C431:C440)</f>
        <v>49305.3</v>
      </c>
      <c r="D429" s="9">
        <f>SUM(D431:D440)</f>
        <v>41778.899999999994</v>
      </c>
      <c r="E429" s="35">
        <f t="shared" si="9"/>
        <v>84.73510961296249</v>
      </c>
      <c r="F429" s="49"/>
    </row>
    <row r="430" spans="1:5" ht="12.75" customHeight="1">
      <c r="A430" s="98" t="s">
        <v>1</v>
      </c>
      <c r="B430" s="42"/>
      <c r="C430" s="25"/>
      <c r="D430" s="25"/>
      <c r="E430" s="35"/>
    </row>
    <row r="431" spans="1:5" ht="12.75" customHeight="1">
      <c r="A431" s="99" t="s">
        <v>8</v>
      </c>
      <c r="B431" s="42">
        <v>14624</v>
      </c>
      <c r="C431" s="25">
        <v>17721.1</v>
      </c>
      <c r="D431" s="80">
        <v>11758.7</v>
      </c>
      <c r="E431" s="35">
        <f t="shared" si="9"/>
        <v>66.35423308936805</v>
      </c>
    </row>
    <row r="432" spans="1:5" ht="12.75" customHeight="1">
      <c r="A432" s="99" t="s">
        <v>320</v>
      </c>
      <c r="B432" s="42"/>
      <c r="C432" s="25">
        <v>300</v>
      </c>
      <c r="D432" s="80">
        <v>300</v>
      </c>
      <c r="E432" s="35">
        <f t="shared" si="9"/>
        <v>100</v>
      </c>
    </row>
    <row r="433" spans="1:5" ht="12.75" customHeight="1">
      <c r="A433" s="99" t="s">
        <v>187</v>
      </c>
      <c r="B433" s="42">
        <v>1290</v>
      </c>
      <c r="C433" s="25">
        <v>3945.9</v>
      </c>
      <c r="D433" s="80">
        <v>3300.7</v>
      </c>
      <c r="E433" s="35">
        <f t="shared" si="9"/>
        <v>83.64885070579588</v>
      </c>
    </row>
    <row r="434" spans="1:5" ht="12.75" customHeight="1" hidden="1">
      <c r="A434" s="99" t="s">
        <v>321</v>
      </c>
      <c r="B434" s="42"/>
      <c r="C434" s="25"/>
      <c r="D434" s="25"/>
      <c r="E434" s="35" t="e">
        <f t="shared" si="9"/>
        <v>#DIV/0!</v>
      </c>
    </row>
    <row r="435" spans="1:5" ht="12.75" customHeight="1">
      <c r="A435" s="99" t="s">
        <v>322</v>
      </c>
      <c r="B435" s="42"/>
      <c r="C435" s="25">
        <f>1216.9+549.4</f>
        <v>1766.3000000000002</v>
      </c>
      <c r="D435" s="25">
        <v>994.5</v>
      </c>
      <c r="E435" s="35">
        <f t="shared" si="9"/>
        <v>56.30413859480269</v>
      </c>
    </row>
    <row r="436" spans="1:5" ht="12.75" customHeight="1">
      <c r="A436" s="99" t="s">
        <v>51</v>
      </c>
      <c r="B436" s="42"/>
      <c r="C436" s="25">
        <v>19848</v>
      </c>
      <c r="D436" s="25">
        <v>19729.8</v>
      </c>
      <c r="E436" s="35">
        <f t="shared" si="9"/>
        <v>99.40447400241837</v>
      </c>
    </row>
    <row r="437" spans="1:5" ht="12.75" customHeight="1">
      <c r="A437" s="99" t="s">
        <v>88</v>
      </c>
      <c r="B437" s="42"/>
      <c r="C437" s="25">
        <v>987</v>
      </c>
      <c r="D437" s="25">
        <v>987</v>
      </c>
      <c r="E437" s="35">
        <f aca="true" t="shared" si="10" ref="E437:E501">D437/C437*100</f>
        <v>100</v>
      </c>
    </row>
    <row r="438" spans="1:5" ht="12.75" customHeight="1" hidden="1">
      <c r="A438" s="99" t="s">
        <v>247</v>
      </c>
      <c r="B438" s="42"/>
      <c r="C438" s="25"/>
      <c r="D438" s="25"/>
      <c r="E438" s="35" t="e">
        <f t="shared" si="10"/>
        <v>#DIV/0!</v>
      </c>
    </row>
    <row r="439" spans="1:5" ht="12.75" customHeight="1">
      <c r="A439" s="99" t="s">
        <v>171</v>
      </c>
      <c r="B439" s="42"/>
      <c r="C439" s="25">
        <v>4737</v>
      </c>
      <c r="D439" s="25">
        <v>4708.2</v>
      </c>
      <c r="E439" s="35">
        <f t="shared" si="10"/>
        <v>99.39202026599114</v>
      </c>
    </row>
    <row r="440" spans="1:5" ht="12.75" customHeight="1" hidden="1">
      <c r="A440" s="99" t="s">
        <v>39</v>
      </c>
      <c r="B440" s="42"/>
      <c r="C440" s="25"/>
      <c r="D440" s="25"/>
      <c r="E440" s="35" t="e">
        <f t="shared" si="10"/>
        <v>#DIV/0!</v>
      </c>
    </row>
    <row r="441" spans="1:5" ht="12.75" customHeight="1">
      <c r="A441" s="104" t="s">
        <v>33</v>
      </c>
      <c r="B441" s="9">
        <f>SUM(B443:B450)</f>
        <v>0</v>
      </c>
      <c r="C441" s="66">
        <f>SUM(C443:C450)</f>
        <v>50763.4</v>
      </c>
      <c r="D441" s="66">
        <f>SUM(D443:D450)</f>
        <v>23732.699999999997</v>
      </c>
      <c r="E441" s="35">
        <f t="shared" si="10"/>
        <v>46.751596622763635</v>
      </c>
    </row>
    <row r="442" spans="1:5" ht="12.75" customHeight="1">
      <c r="A442" s="98" t="s">
        <v>1</v>
      </c>
      <c r="B442" s="42"/>
      <c r="C442" s="25"/>
      <c r="D442" s="25"/>
      <c r="E442" s="35"/>
    </row>
    <row r="443" spans="1:5" ht="12.75" customHeight="1">
      <c r="A443" s="100" t="s">
        <v>94</v>
      </c>
      <c r="B443" s="42"/>
      <c r="C443" s="25">
        <v>965</v>
      </c>
      <c r="D443" s="25">
        <v>965</v>
      </c>
      <c r="E443" s="35">
        <f t="shared" si="10"/>
        <v>100</v>
      </c>
    </row>
    <row r="444" spans="1:5" ht="12.75" customHeight="1">
      <c r="A444" s="99" t="s">
        <v>51</v>
      </c>
      <c r="B444" s="42"/>
      <c r="C444" s="25">
        <v>20291.6</v>
      </c>
      <c r="D444" s="25">
        <v>20227.7</v>
      </c>
      <c r="E444" s="35">
        <f t="shared" si="10"/>
        <v>99.68509136785666</v>
      </c>
    </row>
    <row r="445" spans="1:5" ht="12.75" customHeight="1">
      <c r="A445" s="99" t="s">
        <v>36</v>
      </c>
      <c r="B445" s="42"/>
      <c r="C445" s="25">
        <v>9265.5</v>
      </c>
      <c r="D445" s="25">
        <v>1753.1</v>
      </c>
      <c r="E445" s="35">
        <f t="shared" si="10"/>
        <v>18.92072742971237</v>
      </c>
    </row>
    <row r="446" spans="1:5" ht="12.75" customHeight="1">
      <c r="A446" s="99" t="s">
        <v>187</v>
      </c>
      <c r="B446" s="42"/>
      <c r="C446" s="25">
        <v>33.2</v>
      </c>
      <c r="D446" s="25">
        <v>0</v>
      </c>
      <c r="E446" s="35">
        <f t="shared" si="10"/>
        <v>0</v>
      </c>
    </row>
    <row r="447" spans="1:5" ht="12.75" customHeight="1">
      <c r="A447" s="99" t="s">
        <v>321</v>
      </c>
      <c r="B447" s="42"/>
      <c r="C447" s="25">
        <v>26.4</v>
      </c>
      <c r="D447" s="25">
        <v>0</v>
      </c>
      <c r="E447" s="35">
        <f t="shared" si="10"/>
        <v>0</v>
      </c>
    </row>
    <row r="448" spans="1:5" ht="12.75" customHeight="1" hidden="1">
      <c r="A448" s="99" t="s">
        <v>189</v>
      </c>
      <c r="B448" s="42"/>
      <c r="C448" s="25"/>
      <c r="D448" s="25"/>
      <c r="E448" s="35" t="e">
        <f t="shared" si="10"/>
        <v>#DIV/0!</v>
      </c>
    </row>
    <row r="449" spans="1:5" ht="12.75" customHeight="1">
      <c r="A449" s="99" t="s">
        <v>323</v>
      </c>
      <c r="B449" s="42"/>
      <c r="C449" s="25">
        <v>10093.6</v>
      </c>
      <c r="D449" s="25">
        <v>93.6</v>
      </c>
      <c r="E449" s="35">
        <f t="shared" si="10"/>
        <v>0.9273202821589918</v>
      </c>
    </row>
    <row r="450" spans="1:5" ht="12.75" customHeight="1">
      <c r="A450" s="111" t="s">
        <v>324</v>
      </c>
      <c r="B450" s="55"/>
      <c r="C450" s="63">
        <v>10088.1</v>
      </c>
      <c r="D450" s="63">
        <v>693.3</v>
      </c>
      <c r="E450" s="62">
        <f t="shared" si="10"/>
        <v>6.872453683052308</v>
      </c>
    </row>
    <row r="451" spans="1:5" ht="15" customHeight="1">
      <c r="A451" s="103" t="s">
        <v>60</v>
      </c>
      <c r="B451" s="54">
        <f>B452+B455</f>
        <v>5263.4</v>
      </c>
      <c r="C451" s="65">
        <f>C452+C455</f>
        <v>3920.9</v>
      </c>
      <c r="D451" s="65">
        <f>D452+D455</f>
        <v>2084.6</v>
      </c>
      <c r="E451" s="52">
        <f t="shared" si="10"/>
        <v>53.166364865209516</v>
      </c>
    </row>
    <row r="452" spans="1:5" ht="12.75" customHeight="1">
      <c r="A452" s="104" t="s">
        <v>32</v>
      </c>
      <c r="B452" s="9">
        <f>SUM(B454:B454)</f>
        <v>5263.4</v>
      </c>
      <c r="C452" s="66">
        <f>SUM(C454:C454)</f>
        <v>3920.9</v>
      </c>
      <c r="D452" s="66">
        <f>SUM(D454:D454)</f>
        <v>2084.6</v>
      </c>
      <c r="E452" s="35">
        <f t="shared" si="10"/>
        <v>53.166364865209516</v>
      </c>
    </row>
    <row r="453" spans="1:5" ht="12.75" customHeight="1">
      <c r="A453" s="98" t="s">
        <v>1</v>
      </c>
      <c r="B453" s="42"/>
      <c r="C453" s="25"/>
      <c r="D453" s="25"/>
      <c r="E453" s="35"/>
    </row>
    <row r="454" spans="1:5" ht="12.75" customHeight="1">
      <c r="A454" s="99" t="s">
        <v>8</v>
      </c>
      <c r="B454" s="33">
        <v>5263.4</v>
      </c>
      <c r="C454" s="25">
        <v>3920.9</v>
      </c>
      <c r="D454" s="25">
        <v>2084.6</v>
      </c>
      <c r="E454" s="35">
        <f t="shared" si="10"/>
        <v>53.166364865209516</v>
      </c>
    </row>
    <row r="455" spans="1:5" ht="12.75" customHeight="1" hidden="1">
      <c r="A455" s="104" t="s">
        <v>33</v>
      </c>
      <c r="B455" s="9">
        <f>SUM(B457:B457)</f>
        <v>0</v>
      </c>
      <c r="C455" s="66">
        <f>SUM(C457:C457)</f>
        <v>0</v>
      </c>
      <c r="D455" s="66">
        <f>SUM(D457:D457)</f>
        <v>0</v>
      </c>
      <c r="E455" s="37" t="s">
        <v>135</v>
      </c>
    </row>
    <row r="456" spans="1:5" ht="12.75" customHeight="1" hidden="1">
      <c r="A456" s="98" t="s">
        <v>1</v>
      </c>
      <c r="B456" s="42"/>
      <c r="C456" s="25"/>
      <c r="D456" s="25"/>
      <c r="E456" s="37"/>
    </row>
    <row r="457" spans="1:5" ht="12.75" customHeight="1" hidden="1">
      <c r="A457" s="106" t="s">
        <v>36</v>
      </c>
      <c r="B457" s="55"/>
      <c r="C457" s="63"/>
      <c r="D457" s="63"/>
      <c r="E457" s="77" t="s">
        <v>135</v>
      </c>
    </row>
    <row r="458" spans="1:5" ht="15" customHeight="1">
      <c r="A458" s="103" t="s">
        <v>20</v>
      </c>
      <c r="B458" s="54">
        <f>B459</f>
        <v>88831.5</v>
      </c>
      <c r="C458" s="65">
        <f>C459</f>
        <v>136283.5</v>
      </c>
      <c r="D458" s="65">
        <f>D459</f>
        <v>101599.20000000001</v>
      </c>
      <c r="E458" s="52">
        <f t="shared" si="10"/>
        <v>74.54989048564207</v>
      </c>
    </row>
    <row r="459" spans="1:6" ht="15" customHeight="1">
      <c r="A459" s="104" t="s">
        <v>32</v>
      </c>
      <c r="B459" s="9">
        <f>SUM(B461:B464)</f>
        <v>88831.5</v>
      </c>
      <c r="C459" s="66">
        <f>SUM(C461:C464)</f>
        <v>136283.5</v>
      </c>
      <c r="D459" s="66">
        <f>SUM(D461:D464)</f>
        <v>101599.20000000001</v>
      </c>
      <c r="E459" s="35">
        <f t="shared" si="10"/>
        <v>74.54989048564207</v>
      </c>
      <c r="F459" s="49"/>
    </row>
    <row r="460" spans="1:5" ht="12.75" customHeight="1">
      <c r="A460" s="98" t="s">
        <v>1</v>
      </c>
      <c r="B460" s="5"/>
      <c r="C460" s="25"/>
      <c r="D460" s="25"/>
      <c r="E460" s="35"/>
    </row>
    <row r="461" spans="1:5" ht="15" customHeight="1">
      <c r="A461" s="88" t="s">
        <v>126</v>
      </c>
      <c r="B461" s="42">
        <v>20808.9</v>
      </c>
      <c r="C461" s="25">
        <v>9.3</v>
      </c>
      <c r="D461" s="25">
        <v>0</v>
      </c>
      <c r="E461" s="35">
        <f t="shared" si="10"/>
        <v>0</v>
      </c>
    </row>
    <row r="462" spans="1:5" ht="15" customHeight="1">
      <c r="A462" s="88" t="s">
        <v>248</v>
      </c>
      <c r="B462" s="42"/>
      <c r="C462" s="25">
        <v>20396.3</v>
      </c>
      <c r="D462" s="25">
        <v>20396.3</v>
      </c>
      <c r="E462" s="35">
        <f t="shared" si="10"/>
        <v>100</v>
      </c>
    </row>
    <row r="463" spans="1:5" ht="12.75">
      <c r="A463" s="88" t="s">
        <v>121</v>
      </c>
      <c r="B463" s="42"/>
      <c r="C463" s="25">
        <v>1511.8</v>
      </c>
      <c r="D463" s="25">
        <v>1511.8</v>
      </c>
      <c r="E463" s="35">
        <f t="shared" si="10"/>
        <v>100</v>
      </c>
    </row>
    <row r="464" spans="1:5" ht="12.75">
      <c r="A464" s="106" t="s">
        <v>8</v>
      </c>
      <c r="B464" s="55">
        <v>68022.6</v>
      </c>
      <c r="C464" s="63">
        <v>114366.1</v>
      </c>
      <c r="D464" s="63">
        <v>79691.1</v>
      </c>
      <c r="E464" s="62">
        <f t="shared" si="10"/>
        <v>69.68070083704873</v>
      </c>
    </row>
    <row r="465" spans="1:5" ht="15" customHeight="1">
      <c r="A465" s="103" t="s">
        <v>249</v>
      </c>
      <c r="B465" s="54">
        <f>B466</f>
        <v>2000</v>
      </c>
      <c r="C465" s="65">
        <f>C466</f>
        <v>4010.4</v>
      </c>
      <c r="D465" s="65">
        <f>D466</f>
        <v>2004.1</v>
      </c>
      <c r="E465" s="52">
        <f t="shared" si="10"/>
        <v>49.97257131458208</v>
      </c>
    </row>
    <row r="466" spans="1:5" ht="12.75" customHeight="1">
      <c r="A466" s="104" t="s">
        <v>32</v>
      </c>
      <c r="B466" s="9">
        <f>B468</f>
        <v>2000</v>
      </c>
      <c r="C466" s="66">
        <f>C468</f>
        <v>4010.4</v>
      </c>
      <c r="D466" s="66">
        <f>D468</f>
        <v>2004.1</v>
      </c>
      <c r="E466" s="35">
        <f t="shared" si="10"/>
        <v>49.97257131458208</v>
      </c>
    </row>
    <row r="467" spans="1:5" ht="12.75" customHeight="1">
      <c r="A467" s="98" t="s">
        <v>1</v>
      </c>
      <c r="B467" s="42"/>
      <c r="C467" s="25"/>
      <c r="D467" s="25"/>
      <c r="E467" s="35"/>
    </row>
    <row r="468" spans="1:5" ht="12.75" customHeight="1">
      <c r="A468" s="106" t="s">
        <v>8</v>
      </c>
      <c r="B468" s="55">
        <v>2000</v>
      </c>
      <c r="C468" s="63">
        <v>4010.4</v>
      </c>
      <c r="D468" s="63">
        <v>2004.1</v>
      </c>
      <c r="E468" s="62">
        <f t="shared" si="10"/>
        <v>49.97257131458208</v>
      </c>
    </row>
    <row r="469" spans="1:5" ht="15" customHeight="1">
      <c r="A469" s="103" t="s">
        <v>56</v>
      </c>
      <c r="B469" s="54">
        <f>B471+B472</f>
        <v>162000</v>
      </c>
      <c r="C469" s="65">
        <f>C471+C472</f>
        <v>332620.3</v>
      </c>
      <c r="D469" s="65">
        <f>D471+D472</f>
        <v>232628.59999999998</v>
      </c>
      <c r="E469" s="52">
        <f t="shared" si="10"/>
        <v>69.93818477104374</v>
      </c>
    </row>
    <row r="470" spans="1:5" ht="12.75" customHeight="1">
      <c r="A470" s="95" t="s">
        <v>1</v>
      </c>
      <c r="B470" s="5"/>
      <c r="C470" s="20"/>
      <c r="D470" s="20"/>
      <c r="E470" s="35"/>
    </row>
    <row r="471" spans="1:5" ht="12.75" customHeight="1">
      <c r="A471" s="94" t="s">
        <v>32</v>
      </c>
      <c r="B471" s="5">
        <f>B488+B500+B502+B507+B512+B503+B493+B514+B495+B486+B516</f>
        <v>15417</v>
      </c>
      <c r="C471" s="5">
        <f>C488+C500+C502+C507+C512+C503+C493+C514+C495+C486</f>
        <v>57660.99999999999</v>
      </c>
      <c r="D471" s="5">
        <f>D488+D500+D502+D507+D512+D503+D493+D514+D495+D486+D517</f>
        <v>51618.4</v>
      </c>
      <c r="E471" s="35">
        <f t="shared" si="10"/>
        <v>89.52047311007442</v>
      </c>
    </row>
    <row r="472" spans="1:5" ht="12.75" customHeight="1">
      <c r="A472" s="94" t="s">
        <v>33</v>
      </c>
      <c r="B472" s="5">
        <f>B475+B476+B478+B479+B483+B484+B485+B489+B490+B492+B494+B496+B498+B499+B501+B504+B506+B508+B509+B511+B513+B515+B481</f>
        <v>146583</v>
      </c>
      <c r="C472" s="5">
        <f>C475+C476+C478+C479+C483+C484+C485+C489+C490+C492+C494+C496+C498+C499+C501+C504+C506+C508+C509+C511+C513+C515+C481+C516</f>
        <v>274959.3</v>
      </c>
      <c r="D472" s="5">
        <f>D475+D476+D478+D479+D483+D484+D485+D489+D490+D492+D494+D496+D498+D499+D501+D504+D506+D508+D509+D511+D513+D515+D481+D516</f>
        <v>181010.19999999998</v>
      </c>
      <c r="E472" s="35">
        <f t="shared" si="10"/>
        <v>65.83163399092156</v>
      </c>
    </row>
    <row r="473" spans="1:5" ht="12.75" customHeight="1">
      <c r="A473" s="95" t="s">
        <v>40</v>
      </c>
      <c r="B473" s="5"/>
      <c r="C473" s="25"/>
      <c r="D473" s="25"/>
      <c r="E473" s="35"/>
    </row>
    <row r="474" spans="1:5" ht="12.75" customHeight="1">
      <c r="A474" s="109" t="s">
        <v>83</v>
      </c>
      <c r="B474" s="42">
        <f>B475+B476</f>
        <v>0</v>
      </c>
      <c r="C474" s="68">
        <f>C475+C476</f>
        <v>14.7</v>
      </c>
      <c r="D474" s="68">
        <f>D475+D476</f>
        <v>0</v>
      </c>
      <c r="E474" s="35">
        <f t="shared" si="10"/>
        <v>0</v>
      </c>
    </row>
    <row r="475" spans="1:5" ht="12.75" customHeight="1">
      <c r="A475" s="109" t="s">
        <v>71</v>
      </c>
      <c r="B475" s="42"/>
      <c r="C475" s="68"/>
      <c r="D475" s="68"/>
      <c r="E475" s="37" t="s">
        <v>135</v>
      </c>
    </row>
    <row r="476" spans="1:5" ht="12.75" customHeight="1">
      <c r="A476" s="109" t="s">
        <v>68</v>
      </c>
      <c r="B476" s="42"/>
      <c r="C476" s="68">
        <v>14.7</v>
      </c>
      <c r="D476" s="68"/>
      <c r="E476" s="35">
        <f t="shared" si="10"/>
        <v>0</v>
      </c>
    </row>
    <row r="477" spans="1:5" ht="12.75" customHeight="1">
      <c r="A477" s="109" t="s">
        <v>72</v>
      </c>
      <c r="B477" s="42">
        <f>B478+B479</f>
        <v>2000</v>
      </c>
      <c r="C477" s="68">
        <f>C478+C479</f>
        <v>5687.1</v>
      </c>
      <c r="D477" s="68">
        <f>D478+D479</f>
        <v>1554.3</v>
      </c>
      <c r="E477" s="35">
        <f t="shared" si="10"/>
        <v>27.330273777496437</v>
      </c>
    </row>
    <row r="478" spans="1:5" ht="12.75" customHeight="1">
      <c r="A478" s="109" t="s">
        <v>71</v>
      </c>
      <c r="B478" s="42">
        <v>1700</v>
      </c>
      <c r="C478" s="25">
        <v>2300</v>
      </c>
      <c r="D478" s="25">
        <v>1554.3</v>
      </c>
      <c r="E478" s="35">
        <f t="shared" si="10"/>
        <v>67.57826086956523</v>
      </c>
    </row>
    <row r="479" spans="1:5" ht="12.75" customHeight="1">
      <c r="A479" s="109" t="s">
        <v>68</v>
      </c>
      <c r="B479" s="42">
        <v>300</v>
      </c>
      <c r="C479" s="25">
        <v>3387.1</v>
      </c>
      <c r="D479" s="25"/>
      <c r="E479" s="35">
        <f t="shared" si="10"/>
        <v>0</v>
      </c>
    </row>
    <row r="480" spans="1:5" ht="12.75" customHeight="1">
      <c r="A480" s="99" t="s">
        <v>325</v>
      </c>
      <c r="B480" s="42">
        <f>B481</f>
        <v>4000</v>
      </c>
      <c r="C480" s="42">
        <f>C481</f>
        <v>0</v>
      </c>
      <c r="D480" s="42">
        <f>D481</f>
        <v>0</v>
      </c>
      <c r="E480" s="37" t="s">
        <v>135</v>
      </c>
    </row>
    <row r="481" spans="1:5" ht="12.75" customHeight="1" thickBot="1">
      <c r="A481" s="101" t="s">
        <v>326</v>
      </c>
      <c r="B481" s="87">
        <v>4000</v>
      </c>
      <c r="C481" s="76"/>
      <c r="D481" s="76"/>
      <c r="E481" s="47" t="s">
        <v>135</v>
      </c>
    </row>
    <row r="482" spans="1:5" ht="12.75" customHeight="1">
      <c r="A482" s="109" t="s">
        <v>41</v>
      </c>
      <c r="B482" s="42">
        <f>SUM(B483:B485)</f>
        <v>40000</v>
      </c>
      <c r="C482" s="68">
        <f>SUM(C483:C485)</f>
        <v>67928.6</v>
      </c>
      <c r="D482" s="68">
        <f>SUM(D483:D485)</f>
        <v>28968.4</v>
      </c>
      <c r="E482" s="35">
        <f t="shared" si="10"/>
        <v>42.645365869457045</v>
      </c>
    </row>
    <row r="483" spans="1:5" ht="12.75" customHeight="1">
      <c r="A483" s="109" t="s">
        <v>95</v>
      </c>
      <c r="B483" s="42">
        <v>15000</v>
      </c>
      <c r="C483" s="25">
        <v>18116.2</v>
      </c>
      <c r="D483" s="25">
        <v>13398.5</v>
      </c>
      <c r="E483" s="35">
        <f t="shared" si="10"/>
        <v>73.95866682858437</v>
      </c>
    </row>
    <row r="484" spans="1:5" ht="12.75" customHeight="1">
      <c r="A484" s="109" t="s">
        <v>113</v>
      </c>
      <c r="B484" s="42">
        <v>20000</v>
      </c>
      <c r="C484" s="25">
        <v>49812.4</v>
      </c>
      <c r="D484" s="25">
        <v>15569.9</v>
      </c>
      <c r="E484" s="35">
        <f t="shared" si="10"/>
        <v>31.257076551220177</v>
      </c>
    </row>
    <row r="485" spans="1:5" ht="12.75" customHeight="1">
      <c r="A485" s="109" t="s">
        <v>68</v>
      </c>
      <c r="B485" s="42">
        <v>5000</v>
      </c>
      <c r="C485" s="25"/>
      <c r="D485" s="25"/>
      <c r="E485" s="37" t="s">
        <v>135</v>
      </c>
    </row>
    <row r="486" spans="1:5" ht="12.75" customHeight="1" hidden="1">
      <c r="A486" s="99" t="s">
        <v>250</v>
      </c>
      <c r="B486" s="42"/>
      <c r="C486" s="25"/>
      <c r="D486" s="25"/>
      <c r="E486" s="35" t="e">
        <f t="shared" si="10"/>
        <v>#DIV/0!</v>
      </c>
    </row>
    <row r="487" spans="1:5" ht="12.75" customHeight="1">
      <c r="A487" s="109" t="s">
        <v>70</v>
      </c>
      <c r="B487" s="42">
        <f>B488+B489+B490</f>
        <v>1000</v>
      </c>
      <c r="C487" s="68">
        <f>C488+C489+C490</f>
        <v>8148.700000000001</v>
      </c>
      <c r="D487" s="68">
        <f>D488+D489+D490</f>
        <v>7204.8</v>
      </c>
      <c r="E487" s="35">
        <f t="shared" si="10"/>
        <v>88.4165572422595</v>
      </c>
    </row>
    <row r="488" spans="1:5" ht="12.75" customHeight="1">
      <c r="A488" s="109" t="s">
        <v>69</v>
      </c>
      <c r="B488" s="42"/>
      <c r="C488" s="25">
        <v>2373.4</v>
      </c>
      <c r="D488" s="25">
        <v>2262.2</v>
      </c>
      <c r="E488" s="35">
        <f t="shared" si="10"/>
        <v>95.31473835004634</v>
      </c>
    </row>
    <row r="489" spans="1:5" ht="12.75" customHeight="1">
      <c r="A489" s="109" t="s">
        <v>113</v>
      </c>
      <c r="B489" s="42"/>
      <c r="C489" s="25">
        <v>5763.3</v>
      </c>
      <c r="D489" s="25">
        <v>4942.6</v>
      </c>
      <c r="E489" s="35">
        <f t="shared" si="10"/>
        <v>85.75989450488436</v>
      </c>
    </row>
    <row r="490" spans="1:5" ht="12.75" customHeight="1">
      <c r="A490" s="109" t="s">
        <v>68</v>
      </c>
      <c r="B490" s="42">
        <v>1000</v>
      </c>
      <c r="C490" s="25">
        <v>12</v>
      </c>
      <c r="D490" s="25"/>
      <c r="E490" s="35">
        <f t="shared" si="10"/>
        <v>0</v>
      </c>
    </row>
    <row r="491" spans="1:5" ht="12.75" customHeight="1">
      <c r="A491" s="109" t="s">
        <v>42</v>
      </c>
      <c r="B491" s="42">
        <f>SUM(B492:B496)</f>
        <v>30000</v>
      </c>
      <c r="C491" s="68">
        <f>SUM(C492:C496)</f>
        <v>84357</v>
      </c>
      <c r="D491" s="68">
        <f>SUM(D492:D496)</f>
        <v>72409.4</v>
      </c>
      <c r="E491" s="35">
        <f t="shared" si="10"/>
        <v>85.83686001161729</v>
      </c>
    </row>
    <row r="492" spans="1:5" ht="12.75" customHeight="1">
      <c r="A492" s="109" t="s">
        <v>96</v>
      </c>
      <c r="B492" s="42">
        <v>19100</v>
      </c>
      <c r="C492" s="25">
        <v>59258.2</v>
      </c>
      <c r="D492" s="25">
        <v>50420.5</v>
      </c>
      <c r="E492" s="35">
        <f t="shared" si="10"/>
        <v>85.08611466429963</v>
      </c>
    </row>
    <row r="493" spans="1:5" ht="12.75" customHeight="1">
      <c r="A493" s="109" t="s">
        <v>117</v>
      </c>
      <c r="B493" s="42">
        <v>6900</v>
      </c>
      <c r="C493" s="25">
        <v>24342.8</v>
      </c>
      <c r="D493" s="25">
        <v>21233</v>
      </c>
      <c r="E493" s="35">
        <f t="shared" si="10"/>
        <v>87.2249700116667</v>
      </c>
    </row>
    <row r="494" spans="1:5" ht="12.75" customHeight="1" hidden="1">
      <c r="A494" s="109" t="s">
        <v>53</v>
      </c>
      <c r="B494" s="42"/>
      <c r="C494" s="25"/>
      <c r="D494" s="25"/>
      <c r="E494" s="35" t="e">
        <f t="shared" si="10"/>
        <v>#DIV/0!</v>
      </c>
    </row>
    <row r="495" spans="1:5" ht="12.75" customHeight="1">
      <c r="A495" s="99" t="s">
        <v>250</v>
      </c>
      <c r="B495" s="42"/>
      <c r="C495" s="25">
        <v>756</v>
      </c>
      <c r="D495" s="25">
        <v>755.9</v>
      </c>
      <c r="E495" s="35">
        <f t="shared" si="10"/>
        <v>99.98677248677248</v>
      </c>
    </row>
    <row r="496" spans="1:5" ht="12.75" customHeight="1">
      <c r="A496" s="109" t="s">
        <v>66</v>
      </c>
      <c r="B496" s="42">
        <v>4000</v>
      </c>
      <c r="C496" s="25"/>
      <c r="D496" s="25"/>
      <c r="E496" s="37" t="s">
        <v>135</v>
      </c>
    </row>
    <row r="497" spans="1:5" ht="12.75" customHeight="1">
      <c r="A497" s="109" t="s">
        <v>43</v>
      </c>
      <c r="B497" s="42">
        <f>SUM(B498:B504)</f>
        <v>70000</v>
      </c>
      <c r="C497" s="68">
        <f>SUM(C498:C504)</f>
        <v>128140.9</v>
      </c>
      <c r="D497" s="68">
        <f>SUM(D498:D504)</f>
        <v>101374.3</v>
      </c>
      <c r="E497" s="35">
        <f t="shared" si="10"/>
        <v>79.11158732301709</v>
      </c>
    </row>
    <row r="498" spans="1:5" ht="12.75" customHeight="1">
      <c r="A498" s="109" t="s">
        <v>67</v>
      </c>
      <c r="B498" s="42">
        <v>55700</v>
      </c>
      <c r="C498" s="25">
        <v>80747.4</v>
      </c>
      <c r="D498" s="25">
        <v>60347.7</v>
      </c>
      <c r="E498" s="35">
        <f t="shared" si="10"/>
        <v>74.73640018130615</v>
      </c>
    </row>
    <row r="499" spans="1:5" ht="12.75" customHeight="1">
      <c r="A499" s="109" t="s">
        <v>97</v>
      </c>
      <c r="B499" s="42">
        <v>500</v>
      </c>
      <c r="C499" s="25">
        <v>24026.3</v>
      </c>
      <c r="D499" s="25">
        <v>20483.4</v>
      </c>
      <c r="E499" s="35">
        <f t="shared" si="10"/>
        <v>85.2540757419994</v>
      </c>
    </row>
    <row r="500" spans="1:5" ht="12.75" customHeight="1">
      <c r="A500" s="109" t="s">
        <v>157</v>
      </c>
      <c r="B500" s="42"/>
      <c r="C500" s="25">
        <v>2582</v>
      </c>
      <c r="D500" s="25">
        <v>2578.5</v>
      </c>
      <c r="E500" s="35">
        <f t="shared" si="10"/>
        <v>99.86444616576297</v>
      </c>
    </row>
    <row r="501" spans="1:5" ht="12.75" customHeight="1">
      <c r="A501" s="109" t="s">
        <v>98</v>
      </c>
      <c r="B501" s="42">
        <v>283</v>
      </c>
      <c r="C501" s="25">
        <v>3466.4</v>
      </c>
      <c r="D501" s="25">
        <v>3447.7</v>
      </c>
      <c r="E501" s="35">
        <f t="shared" si="10"/>
        <v>99.46053542580198</v>
      </c>
    </row>
    <row r="502" spans="1:5" ht="12.75" customHeight="1">
      <c r="A502" s="109" t="s">
        <v>114</v>
      </c>
      <c r="B502" s="42">
        <v>4517</v>
      </c>
      <c r="C502" s="25">
        <v>2517</v>
      </c>
      <c r="D502" s="25">
        <v>2402.8</v>
      </c>
      <c r="E502" s="35">
        <f aca="true" t="shared" si="11" ref="E502:E533">D502/C502*100</f>
        <v>95.46285260230434</v>
      </c>
    </row>
    <row r="503" spans="1:5" ht="12.75" customHeight="1">
      <c r="A503" s="109" t="s">
        <v>61</v>
      </c>
      <c r="B503" s="42"/>
      <c r="C503" s="25">
        <v>14801</v>
      </c>
      <c r="D503" s="25">
        <v>12114.2</v>
      </c>
      <c r="E503" s="35">
        <f t="shared" si="11"/>
        <v>81.8471724883454</v>
      </c>
    </row>
    <row r="504" spans="1:5" ht="12.75" customHeight="1">
      <c r="A504" s="109" t="s">
        <v>66</v>
      </c>
      <c r="B504" s="42">
        <v>9000</v>
      </c>
      <c r="C504" s="25">
        <v>0.8</v>
      </c>
      <c r="D504" s="25"/>
      <c r="E504" s="35">
        <f t="shared" si="11"/>
        <v>0</v>
      </c>
    </row>
    <row r="505" spans="1:5" ht="12.75" customHeight="1">
      <c r="A505" s="109" t="s">
        <v>37</v>
      </c>
      <c r="B505" s="42">
        <f>SUM(B506:B509)</f>
        <v>0</v>
      </c>
      <c r="C505" s="68">
        <f>SUM(C506:C509)</f>
        <v>2852</v>
      </c>
      <c r="D505" s="68">
        <f>SUM(D506:D509)</f>
        <v>2593.5</v>
      </c>
      <c r="E505" s="35">
        <f t="shared" si="11"/>
        <v>90.93618513323983</v>
      </c>
    </row>
    <row r="506" spans="1:5" ht="12.75" customHeight="1">
      <c r="A506" s="109" t="s">
        <v>96</v>
      </c>
      <c r="B506" s="42"/>
      <c r="C506" s="25">
        <v>315</v>
      </c>
      <c r="D506" s="25">
        <v>315</v>
      </c>
      <c r="E506" s="35">
        <f t="shared" si="11"/>
        <v>100</v>
      </c>
    </row>
    <row r="507" spans="1:5" ht="12.75" customHeight="1" hidden="1">
      <c r="A507" s="109" t="s">
        <v>117</v>
      </c>
      <c r="B507" s="42"/>
      <c r="C507" s="25"/>
      <c r="D507" s="25"/>
      <c r="E507" s="35" t="e">
        <f t="shared" si="11"/>
        <v>#DIV/0!</v>
      </c>
    </row>
    <row r="508" spans="1:5" ht="12.75" customHeight="1">
      <c r="A508" s="109" t="s">
        <v>53</v>
      </c>
      <c r="B508" s="42"/>
      <c r="C508" s="25">
        <v>2496</v>
      </c>
      <c r="D508" s="25">
        <v>2278.5</v>
      </c>
      <c r="E508" s="35">
        <f t="shared" si="11"/>
        <v>91.2860576923077</v>
      </c>
    </row>
    <row r="509" spans="1:5" ht="12.75" customHeight="1">
      <c r="A509" s="109" t="s">
        <v>66</v>
      </c>
      <c r="B509" s="42"/>
      <c r="C509" s="25">
        <v>41</v>
      </c>
      <c r="D509" s="25"/>
      <c r="E509" s="35">
        <f t="shared" si="11"/>
        <v>0</v>
      </c>
    </row>
    <row r="510" spans="1:5" ht="12.75" customHeight="1">
      <c r="A510" s="109" t="s">
        <v>35</v>
      </c>
      <c r="B510" s="42">
        <f>SUM(B511:B515)</f>
        <v>11000</v>
      </c>
      <c r="C510" s="68">
        <f>SUM(C511:C515)</f>
        <v>33405.6</v>
      </c>
      <c r="D510" s="68">
        <f>SUM(D511:D515)</f>
        <v>18518.4</v>
      </c>
      <c r="E510" s="35">
        <f t="shared" si="11"/>
        <v>55.435016883396806</v>
      </c>
    </row>
    <row r="511" spans="1:5" ht="12.75" customHeight="1">
      <c r="A511" s="109" t="s">
        <v>96</v>
      </c>
      <c r="B511" s="42">
        <v>3000</v>
      </c>
      <c r="C511" s="25">
        <v>5916.6</v>
      </c>
      <c r="D511" s="25">
        <v>5587.8</v>
      </c>
      <c r="E511" s="35">
        <f t="shared" si="11"/>
        <v>94.44275428455532</v>
      </c>
    </row>
    <row r="512" spans="1:5" ht="12.75" customHeight="1">
      <c r="A512" s="109" t="s">
        <v>117</v>
      </c>
      <c r="B512" s="42"/>
      <c r="C512" s="25">
        <v>6258.2</v>
      </c>
      <c r="D512" s="25">
        <v>6236.8</v>
      </c>
      <c r="E512" s="35">
        <f t="shared" si="11"/>
        <v>99.65804864018408</v>
      </c>
    </row>
    <row r="513" spans="1:5" ht="12.75" customHeight="1">
      <c r="A513" s="109" t="s">
        <v>54</v>
      </c>
      <c r="B513" s="42">
        <v>6300</v>
      </c>
      <c r="C513" s="25">
        <v>15371.7</v>
      </c>
      <c r="D513" s="25">
        <v>2664.3</v>
      </c>
      <c r="E513" s="35">
        <f t="shared" si="11"/>
        <v>17.33250063428248</v>
      </c>
    </row>
    <row r="514" spans="1:5" ht="12.75" customHeight="1">
      <c r="A514" s="109" t="s">
        <v>61</v>
      </c>
      <c r="B514" s="42"/>
      <c r="C514" s="25">
        <v>4030.6</v>
      </c>
      <c r="D514" s="25">
        <v>4029.5</v>
      </c>
      <c r="E514" s="35">
        <f t="shared" si="11"/>
        <v>99.97270877784945</v>
      </c>
    </row>
    <row r="515" spans="1:5" ht="12.75" customHeight="1">
      <c r="A515" s="109" t="s">
        <v>66</v>
      </c>
      <c r="B515" s="42">
        <v>1700</v>
      </c>
      <c r="C515" s="25">
        <v>1828.5</v>
      </c>
      <c r="D515" s="25"/>
      <c r="E515" s="35">
        <f t="shared" si="11"/>
        <v>0</v>
      </c>
    </row>
    <row r="516" spans="1:5" ht="12.75" customHeight="1">
      <c r="A516" s="109" t="s">
        <v>73</v>
      </c>
      <c r="B516" s="42">
        <v>4000</v>
      </c>
      <c r="C516" s="25">
        <v>2085.7</v>
      </c>
      <c r="D516" s="25"/>
      <c r="E516" s="35">
        <f t="shared" si="11"/>
        <v>0</v>
      </c>
    </row>
    <row r="517" spans="1:5" ht="12.75" customHeight="1">
      <c r="A517" s="106" t="s">
        <v>254</v>
      </c>
      <c r="B517" s="55"/>
      <c r="C517" s="63"/>
      <c r="D517" s="63">
        <v>5.5</v>
      </c>
      <c r="E517" s="77" t="s">
        <v>135</v>
      </c>
    </row>
    <row r="518" spans="1:5" ht="15" customHeight="1" thickBot="1">
      <c r="A518" s="115" t="s">
        <v>102</v>
      </c>
      <c r="B518" s="56">
        <v>4905.5</v>
      </c>
      <c r="C518" s="81">
        <v>6742.3</v>
      </c>
      <c r="D518" s="81">
        <v>5897.3</v>
      </c>
      <c r="E518" s="82">
        <f t="shared" si="11"/>
        <v>87.46718478857363</v>
      </c>
    </row>
    <row r="519" spans="1:5" ht="15.75" thickBot="1">
      <c r="A519" s="116" t="s">
        <v>21</v>
      </c>
      <c r="B519" s="11">
        <f>B128+B143+B167+B188+B199+B227+B238+B250+B310+B351+B374+B396+B428+B451+B458+B465+B469+B518</f>
        <v>3199906.1999999997</v>
      </c>
      <c r="C519" s="11">
        <f>C128+C143+C167+C188+C199+C227+C238+C250+C310+C351+C374+C396+C428+C451+C458+C465+C469+C518</f>
        <v>9632123.2</v>
      </c>
      <c r="D519" s="11">
        <f>D128+D143+D167+D188+D199+D227+D238+D250+D310+D351+D374+D396+D428+D451+D458+D465+D469+D518</f>
        <v>8821569.299999997</v>
      </c>
      <c r="E519" s="84">
        <f t="shared" si="11"/>
        <v>91.58488857368432</v>
      </c>
    </row>
    <row r="520" spans="1:5" ht="12.75" customHeight="1" thickBot="1">
      <c r="A520" s="117" t="s">
        <v>100</v>
      </c>
      <c r="B520" s="12">
        <v>-4905.5</v>
      </c>
      <c r="C520" s="25">
        <v>-4977.5</v>
      </c>
      <c r="D520" s="25">
        <v>-4887.6</v>
      </c>
      <c r="E520" s="35">
        <f t="shared" si="11"/>
        <v>98.19387242591662</v>
      </c>
    </row>
    <row r="521" spans="1:5" ht="24.75" customHeight="1" thickBot="1">
      <c r="A521" s="102" t="s">
        <v>101</v>
      </c>
      <c r="B521" s="50">
        <f>B519+B520</f>
        <v>3195000.6999999997</v>
      </c>
      <c r="C521" s="70">
        <f>C519+C520</f>
        <v>9627145.7</v>
      </c>
      <c r="D521" s="70">
        <f>D519+D520</f>
        <v>8816681.699999997</v>
      </c>
      <c r="E521" s="85">
        <f t="shared" si="11"/>
        <v>91.58147154664957</v>
      </c>
    </row>
    <row r="522" spans="1:5" ht="12.75" customHeight="1">
      <c r="A522" s="118" t="s">
        <v>1</v>
      </c>
      <c r="B522" s="13"/>
      <c r="C522" s="71"/>
      <c r="D522" s="71"/>
      <c r="E522" s="35"/>
    </row>
    <row r="523" spans="1:5" ht="12.75" customHeight="1">
      <c r="A523" s="119" t="s">
        <v>32</v>
      </c>
      <c r="B523" s="58">
        <f>B129+B144+B168+B189+B200+B228+B239+B251+B311+B352+B375+B397+B429+B452+B459+B466+B471+B518+B520</f>
        <v>2807477.3</v>
      </c>
      <c r="C523" s="72">
        <f>C129+C144+C168+C189+C200+C228+C239+C251+C311+C352+C375+C397+C429+C452+C459+C466+C471+C518+C520</f>
        <v>8335385.599999998</v>
      </c>
      <c r="D523" s="72">
        <f>D129+D144+D168+D189+D200+D228+D239+D251+D311+D352+D375+D397+D429+D452+D459+D466+D471+D518+D520</f>
        <v>8090956.8</v>
      </c>
      <c r="E523" s="35">
        <f t="shared" si="11"/>
        <v>97.06757657378205</v>
      </c>
    </row>
    <row r="524" spans="1:5" ht="12.75" customHeight="1" thickBot="1">
      <c r="A524" s="120" t="s">
        <v>33</v>
      </c>
      <c r="B524" s="59">
        <f>B138+B163+B180+B195+B215+B234+B245+B290+B342+B364+B388+B422+B441+B455+B472</f>
        <v>387523.4</v>
      </c>
      <c r="C524" s="73">
        <f>C138+C163+C180+C195+C215+C234+C245+C290+C342+C364+C388+C422+C441+C455+C472</f>
        <v>1291760.1</v>
      </c>
      <c r="D524" s="73">
        <f>D138+D163+D180+D195+D215+D234+D245+D290+D342+D364+D388+D422+D441+D455+D472</f>
        <v>725724.9</v>
      </c>
      <c r="E524" s="48">
        <f t="shared" si="11"/>
        <v>56.18108966208199</v>
      </c>
    </row>
    <row r="525" spans="1:5" ht="20.25" customHeight="1" thickBot="1">
      <c r="A525" s="121" t="s">
        <v>153</v>
      </c>
      <c r="B525" s="60">
        <f>B126-B521</f>
        <v>100000.00000000047</v>
      </c>
      <c r="C525" s="74">
        <f>C126-C521</f>
        <v>-920824.4000000004</v>
      </c>
      <c r="D525" s="74">
        <f>D126-D521</f>
        <v>-65543.19999999925</v>
      </c>
      <c r="E525" s="86">
        <f t="shared" si="11"/>
        <v>7.117882627784324</v>
      </c>
    </row>
    <row r="526" spans="1:5" ht="18" customHeight="1">
      <c r="A526" s="122" t="s">
        <v>45</v>
      </c>
      <c r="B526" s="61">
        <f>SUM(B528:B533)</f>
        <v>-100000</v>
      </c>
      <c r="C526" s="75">
        <f>SUM(C528:C533)</f>
        <v>920824.4000000001</v>
      </c>
      <c r="D526" s="75">
        <f>SUM(D528:D533)</f>
        <v>65543.2</v>
      </c>
      <c r="E526" s="53">
        <f t="shared" si="11"/>
        <v>7.117882627784406</v>
      </c>
    </row>
    <row r="527" spans="1:5" ht="12.75" customHeight="1">
      <c r="A527" s="123" t="s">
        <v>1</v>
      </c>
      <c r="B527" s="14"/>
      <c r="C527" s="25"/>
      <c r="D527" s="25"/>
      <c r="E527" s="35"/>
    </row>
    <row r="528" spans="1:5" ht="12.75" customHeight="1">
      <c r="A528" s="124" t="s">
        <v>52</v>
      </c>
      <c r="B528" s="15"/>
      <c r="C528" s="25">
        <v>17211.3</v>
      </c>
      <c r="D528" s="25">
        <v>17211.3</v>
      </c>
      <c r="E528" s="35">
        <f t="shared" si="11"/>
        <v>100</v>
      </c>
    </row>
    <row r="529" spans="1:5" ht="12.75" customHeight="1">
      <c r="A529" s="125" t="s">
        <v>193</v>
      </c>
      <c r="B529" s="15">
        <v>-100000</v>
      </c>
      <c r="C529" s="25">
        <v>-100000</v>
      </c>
      <c r="D529" s="25">
        <v>-100000</v>
      </c>
      <c r="E529" s="35">
        <f t="shared" si="11"/>
        <v>100</v>
      </c>
    </row>
    <row r="530" spans="1:5" ht="12.75" customHeight="1" hidden="1">
      <c r="A530" s="125" t="s">
        <v>251</v>
      </c>
      <c r="B530" s="15"/>
      <c r="C530" s="25"/>
      <c r="D530" s="25"/>
      <c r="E530" s="35" t="e">
        <f t="shared" si="11"/>
        <v>#DIV/0!</v>
      </c>
    </row>
    <row r="531" spans="1:5" ht="12.75" customHeight="1">
      <c r="A531" s="124" t="s">
        <v>112</v>
      </c>
      <c r="B531" s="15"/>
      <c r="C531" s="25">
        <v>-30184.6</v>
      </c>
      <c r="D531" s="25">
        <v>-30184.6</v>
      </c>
      <c r="E531" s="35">
        <f t="shared" si="11"/>
        <v>100</v>
      </c>
    </row>
    <row r="532" spans="1:5" ht="12.75" customHeight="1">
      <c r="A532" s="125" t="s">
        <v>99</v>
      </c>
      <c r="B532" s="15"/>
      <c r="C532" s="25">
        <v>1032032.9</v>
      </c>
      <c r="D532" s="25">
        <f>178516.5-1009.7</f>
        <v>177506.8</v>
      </c>
      <c r="E532" s="35">
        <f t="shared" si="11"/>
        <v>17.19972299332705</v>
      </c>
    </row>
    <row r="533" spans="1:5" ht="12.75" customHeight="1" thickBot="1">
      <c r="A533" s="126" t="s">
        <v>199</v>
      </c>
      <c r="B533" s="41"/>
      <c r="C533" s="76">
        <v>1764.8</v>
      </c>
      <c r="D533" s="76">
        <v>1009.7</v>
      </c>
      <c r="E533" s="48">
        <f t="shared" si="11"/>
        <v>57.21328195829556</v>
      </c>
    </row>
    <row r="534" spans="2:5" ht="12.75">
      <c r="B534" s="49">
        <f>B126+B526-B521</f>
        <v>0</v>
      </c>
      <c r="C534" s="78">
        <f>C126+C526-C521</f>
        <v>0</v>
      </c>
      <c r="D534" s="78">
        <f>D126+D526-D521</f>
        <v>0</v>
      </c>
      <c r="E534" s="79"/>
    </row>
    <row r="535" spans="3:4" ht="12.75">
      <c r="C535" s="49"/>
      <c r="D535" s="49"/>
    </row>
    <row r="536" spans="3:4" ht="12.75">
      <c r="C536" s="49"/>
      <c r="D536" s="49"/>
    </row>
    <row r="537" spans="3:4" ht="12.75">
      <c r="C537" s="49"/>
      <c r="D537" s="49"/>
    </row>
    <row r="538" spans="3:4" ht="12.75">
      <c r="C538" s="49"/>
      <c r="D538" s="49"/>
    </row>
    <row r="539" spans="3:4" ht="12.75">
      <c r="C539" s="49"/>
      <c r="D539" s="49"/>
    </row>
    <row r="540" spans="3:4" ht="12.75">
      <c r="C540" s="49"/>
      <c r="D540" s="49"/>
    </row>
    <row r="541" spans="3:4" ht="12.75">
      <c r="C541" s="49"/>
      <c r="D541" s="49"/>
    </row>
  </sheetData>
  <sheetProtection/>
  <mergeCells count="6">
    <mergeCell ref="A2:E2"/>
    <mergeCell ref="A3:E3"/>
    <mergeCell ref="A4:E4"/>
    <mergeCell ref="A6:A7"/>
    <mergeCell ref="C6:C7"/>
    <mergeCell ref="E6:E7"/>
  </mergeCells>
  <printOptions/>
  <pageMargins left="0.7086614173228347" right="0.2755905511811024" top="0.7874015748031497" bottom="0.7874015748031497" header="0.31496062992125984" footer="0.31496062992125984"/>
  <pageSetup fitToHeight="7" horizontalDpi="600" verticalDpi="600" orientation="portrait" paperSize="9" scale="93" r:id="rId1"/>
  <headerFooter alignWithMargins="0">
    <oddFooter>&amp;CStránka &amp;P&amp;RTab.č.1 Čerpání rozpočtu</oddFooter>
  </headerFooter>
  <rowBreaks count="5" manualBreakCount="5">
    <brk id="73" max="4" man="1"/>
    <brk id="142" max="4" man="1"/>
    <brk id="278" max="4" man="1"/>
    <brk id="347" max="4" man="1"/>
    <brk id="4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2013-04-24T14:26:48Z</cp:lastPrinted>
  <dcterms:created xsi:type="dcterms:W3CDTF">1997-01-24T11:07:25Z</dcterms:created>
  <dcterms:modified xsi:type="dcterms:W3CDTF">2013-05-14T09:05:50Z</dcterms:modified>
  <cp:category/>
  <cp:version/>
  <cp:contentType/>
  <cp:contentStatus/>
</cp:coreProperties>
</file>