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  " sheetId="1" r:id="rId1"/>
  </sheets>
  <definedNames>
    <definedName name="_xlnm.Print_Titles" localSheetId="0">'1.ZR  '!$8:$9</definedName>
    <definedName name="_xlnm.Print_Area" localSheetId="0">'1.ZR  '!$A$1:$E$454</definedName>
    <definedName name="Z_39FD50E0_9911_4D32_8842_5A58F13D310F_.wvu.Cols" localSheetId="0" hidden="1">'1.ZR  '!$C:$J,'1.ZR  '!$M:$M,'1.ZR  '!#REF!</definedName>
    <definedName name="Z_39FD50E0_9911_4D32_8842_5A58F13D310F_.wvu.PrintTitles" localSheetId="0" hidden="1">'1.ZR  '!$8:$9</definedName>
    <definedName name="Z_39FD50E0_9911_4D32_8842_5A58F13D310F_.wvu.Rows" localSheetId="0" hidden="1">'1.ZR  '!$308:$308</definedName>
  </definedNames>
  <calcPr fullCalcOnLoad="1"/>
</workbook>
</file>

<file path=xl/sharedStrings.xml><?xml version="1.0" encoding="utf-8"?>
<sst xmlns="http://schemas.openxmlformats.org/spreadsheetml/2006/main" count="477" uniqueCount="294">
  <si>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</si>
  <si>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</si>
  <si>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</si>
  <si>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</si>
  <si>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</si>
  <si>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</si>
  <si>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</si>
  <si>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</si>
  <si>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</si>
  <si>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</si>
  <si>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</si>
  <si>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</si>
  <si>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</si>
  <si>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</si>
  <si>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</si>
  <si>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</si>
  <si>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</si>
  <si>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</si>
  <si>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</si>
  <si>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</si>
  <si>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</si>
  <si>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</si>
  <si>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</si>
  <si>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</si>
  <si>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</si>
  <si>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</si>
  <si>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</si>
  <si>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</si>
  <si>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</si>
  <si>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</si>
  <si>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</si>
  <si>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</si>
  <si>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</si>
  <si>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</si>
  <si>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</si>
  <si>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</si>
  <si>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</si>
  <si>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</si>
  <si>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</si>
  <si>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</si>
  <si>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</si>
  <si>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</si>
  <si>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</si>
  <si>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</si>
  <si>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</si>
  <si>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</si>
  <si>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</si>
  <si>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</si>
  <si>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</si>
  <si>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</si>
  <si>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</si>
  <si>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</si>
  <si>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</si>
  <si>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</si>
  <si>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</si>
  <si>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</si>
  <si>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</si>
  <si>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</si>
  <si>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</si>
  <si>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</si>
  <si>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</si>
  <si>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</si>
  <si>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</si>
  <si>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</si>
  <si>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</si>
  <si>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</si>
  <si>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</si>
  <si>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</si>
  <si>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</si>
  <si>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</si>
  <si>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</si>
  <si>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</si>
  <si>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</si>
  <si>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</si>
  <si>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</si>
  <si>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</si>
  <si>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</si>
  <si>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</si>
  <si>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</si>
  <si>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</si>
  <si>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</si>
  <si>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</si>
  <si>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</si>
  <si>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</si>
  <si>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</si>
  <si>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</si>
  <si>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</si>
  <si>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</si>
  <si>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</si>
  <si>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</si>
  <si>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</si>
  <si>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program prevence kriminality-prev.zadluženosti-SR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</si>
  <si>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</si>
  <si>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</si>
  <si>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</si>
  <si>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</si>
  <si>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</si>
  <si>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</si>
  <si>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</si>
  <si>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</si>
  <si>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</si>
  <si>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</si>
  <si>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</si>
  <si>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</si>
  <si>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</si>
  <si>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</si>
  <si>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</si>
  <si>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</si>
  <si>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</si>
  <si>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</si>
  <si>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</si>
  <si>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</si>
  <si>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</si>
  <si>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</si>
  <si>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</si>
  <si>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</si>
  <si>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</si>
  <si>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</si>
  <si>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</si>
  <si>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</si>
  <si>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</si>
  <si>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</si>
  <si>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</si>
  <si>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>silnice II/319 RK-Rokytnice v OH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</si>
  <si>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</si>
  <si>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</si>
  <si>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</si>
  <si>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</si>
  <si>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</si>
  <si>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</si>
  <si>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</si>
  <si>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</si>
  <si>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</si>
  <si>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</si>
  <si>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transfery ze zahraničí</t>
  </si>
  <si>
    <t>program obnovy venkova</t>
  </si>
  <si>
    <t xml:space="preserve">  z toho: Centrum evropského projektování a.s.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</si>
  <si>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</si>
  <si>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</si>
  <si>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</si>
  <si>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</si>
  <si>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</si>
  <si>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</si>
  <si>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</si>
  <si>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</si>
  <si>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</si>
  <si>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</si>
  <si>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</si>
  <si>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</si>
  <si>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</si>
  <si>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</si>
  <si>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</si>
  <si>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</si>
  <si>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</si>
  <si>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</si>
  <si>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</si>
  <si>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</si>
  <si>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</si>
  <si>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</si>
  <si>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</si>
  <si>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</si>
  <si>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</si>
  <si>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</si>
  <si>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</si>
  <si>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</si>
  <si>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</si>
  <si>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</si>
  <si>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</si>
  <si>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</si>
  <si>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</si>
  <si>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</si>
  <si>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</si>
  <si>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</si>
  <si>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</si>
  <si>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</si>
  <si>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</si>
  <si>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</si>
  <si>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</si>
  <si>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</si>
  <si>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</si>
  <si>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</si>
  <si>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</si>
  <si>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</si>
  <si>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</si>
  <si>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</si>
  <si>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</si>
  <si>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</si>
  <si>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</si>
  <si>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</si>
  <si>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</si>
  <si>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</si>
  <si>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</si>
  <si>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</si>
  <si>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</si>
  <si>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</si>
  <si>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</si>
  <si>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</si>
  <si>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</si>
  <si>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</si>
  <si>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</si>
  <si>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</si>
  <si>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</si>
  <si>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</si>
  <si>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</si>
  <si>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</si>
  <si>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</si>
  <si>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</si>
  <si>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</si>
  <si>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</si>
  <si>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</si>
  <si>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</si>
  <si>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</si>
  <si>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</si>
  <si>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</si>
  <si>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</si>
  <si>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</si>
  <si>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</si>
  <si>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</si>
  <si>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</si>
  <si>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</si>
  <si>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</si>
  <si>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</si>
  <si>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</si>
  <si>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</si>
  <si>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</si>
  <si>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</si>
  <si>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</si>
  <si>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</si>
  <si>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</si>
  <si>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</si>
  <si>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</si>
  <si>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</si>
  <si>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</si>
  <si>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neinvestiční půjčené prostředky PO</t>
  </si>
  <si>
    <t>prům.zóna Solnice-Kvasiny-ostat.kap.výd.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</si>
  <si>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</si>
  <si>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</si>
  <si>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</si>
  <si>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</si>
  <si>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</si>
  <si>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</si>
  <si>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</si>
  <si>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</si>
  <si>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</si>
  <si>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</si>
  <si>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</si>
  <si>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</si>
  <si>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</si>
  <si>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</si>
  <si>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grant. a dílčí progr.a samost.projekty - odvětví cestovní ruch</t>
  </si>
  <si>
    <t>investiční transfery PO - Centrum EP</t>
  </si>
  <si>
    <t>projekt Přístavba Muzea války 1866 na Chlumu - RRRS SV</t>
  </si>
  <si>
    <t>NA ROK 2011</t>
  </si>
  <si>
    <t>příjmy z pronájmu majetku - odv.zdravotnictví</t>
  </si>
  <si>
    <t>příjmy z pronájmu majetku -  odvětví dopravy</t>
  </si>
  <si>
    <t>investiční dotace Policii ČR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</si>
  <si>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</si>
  <si>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</si>
  <si>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</si>
  <si>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</si>
  <si>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</si>
  <si>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 xml:space="preserve">GG 1.2.OPVK-Rovné příl.dětí a ž.se sp.potř.-SR </t>
  </si>
  <si>
    <t>GP - rovné příležitosti žen a mužů na KÚ KHK - SR</t>
  </si>
  <si>
    <t>OP LZZ - vzdělávání v eGON centrech krajů - SR</t>
  </si>
  <si>
    <t>OPVK - cizí jazyky v podm.Společ.evrop.refer.rámce-SR</t>
  </si>
  <si>
    <t>pr.z.Solnice-Kvasiny-ost.kap.výd.</t>
  </si>
  <si>
    <t>nedaňové příjmy odvětví zdravotnictví</t>
  </si>
  <si>
    <t>OP LZZ - vzdělávání v eGON centrech krajů - SR 2010</t>
  </si>
  <si>
    <t>OP LZZ - zvýš.kvality řízení v úřadech úz.veř.spr.-SR 2010</t>
  </si>
  <si>
    <t>Projekt technické pomoci OPPS ČR-PR 2007-2013 - SR 2010</t>
  </si>
  <si>
    <t>GG OPVK-TP-Vzd.pro konkurenceschopnost-SR r.2010</t>
  </si>
  <si>
    <t>OP VK 5.1. - Technická pomoc - hodnocení projektů 2-SR 2010</t>
  </si>
  <si>
    <t>OP VK 5.1. - Technické zajištění, hodnotitelé,mzdy - SR 2010</t>
  </si>
  <si>
    <t>OP VK 5. 2. - Publicita a informovanost - SR 2010</t>
  </si>
  <si>
    <t>OP VK 5.3. - Podpora tvorby a přípravy projektů - SR 2010</t>
  </si>
  <si>
    <t>GG 1.1.OPVK-Zvyšování kvality ve vzděl.- SR  2010</t>
  </si>
  <si>
    <t>GG 1.1.OPVK-Zvyšování kvality ve vzdělávání - SR r.2010</t>
  </si>
  <si>
    <t>GG 1.2.OPVK-Rovné příl.dětí a ž.se sp.potř.-SR 2010</t>
  </si>
  <si>
    <t>GG 1.2.OPVK-Rovné přílež.dětí a ž.se sp.potř.- SRr.2010</t>
  </si>
  <si>
    <t>GG1.3.OPVK-Další vzděl.prac.škol a zař. - SR r.2010</t>
  </si>
  <si>
    <t>GG1.3.OPVK-Další vzděl.prac.škol a zař. - SR 2010</t>
  </si>
  <si>
    <t>GG VK 3.2 - Podpora nabídky dalšího vzdělávání - SR 2010</t>
  </si>
  <si>
    <t>OPLZZ Vzd.poskyt.a zadavat. soc.sl.KHK IV.- SR r.2010</t>
  </si>
  <si>
    <t xml:space="preserve">OPLZZ Vzd.poskyt.a zadavat. soc.sl.KHK IV.- SR </t>
  </si>
  <si>
    <t>OP LZZ Služby soc.prevence v KHK - SR r. 2010</t>
  </si>
  <si>
    <t>OP LZZ Rozvoj dostup.a kvality soc.sl.v KHK II - SR r.2010</t>
  </si>
  <si>
    <t xml:space="preserve">OP LZZ Rozvoj dostup.a kvality soc.sl.v KHK II - SR </t>
  </si>
  <si>
    <t>OP LZZ Podpora soc.integr.obyv.vylouč.lok.v KHK II - SR r.2010</t>
  </si>
  <si>
    <t>OP LZZ Podpora soc.integr.obyv.vylouč.lok.v KHK II - SR</t>
  </si>
  <si>
    <t>GP - rovné příležitosti žen a mužů na KÚ KHK - SR 2010</t>
  </si>
  <si>
    <t>OP LZZ Podpora soc.integr.obyv.vylouč.lok.v KHK - SR r.2010</t>
  </si>
  <si>
    <t>OPVK-rozvoj kompet.říd.prac.škol v KHK - SR 2010</t>
  </si>
  <si>
    <t>ROP silnice a mosty - dotace z RRRS SV 2010</t>
  </si>
  <si>
    <t>nedaňové příjmy odvětví dopravy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</si>
</sst>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 vertical="center"/>
    </xf>
    <xf numFmtId="166" fontId="2" fillId="0" borderId="27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2" xfId="38" applyNumberFormat="1" applyFont="1" applyBorder="1" applyAlignment="1">
      <alignment vertical="center"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0" fillId="0" borderId="33" xfId="0" applyBorder="1" applyAlignment="1">
      <alignment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4" xfId="0" applyBorder="1" applyAlignment="1">
      <alignment/>
    </xf>
    <xf numFmtId="3" fontId="0" fillId="0" borderId="33" xfId="0" applyFont="1" applyBorder="1" applyAlignment="1">
      <alignment/>
    </xf>
    <xf numFmtId="3" fontId="2" fillId="0" borderId="35" xfId="0" applyFont="1" applyBorder="1" applyAlignment="1">
      <alignment vertical="center"/>
    </xf>
    <xf numFmtId="3" fontId="6" fillId="0" borderId="33" xfId="0" applyFont="1" applyBorder="1" applyAlignment="1">
      <alignment/>
    </xf>
    <xf numFmtId="3" fontId="6" fillId="0" borderId="33" xfId="0" applyFont="1" applyBorder="1" applyAlignment="1">
      <alignment/>
    </xf>
    <xf numFmtId="3" fontId="0" fillId="0" borderId="34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4" fillId="0" borderId="33" xfId="0" applyFont="1" applyFill="1" applyBorder="1" applyAlignment="1">
      <alignment/>
    </xf>
    <xf numFmtId="3" fontId="0" fillId="0" borderId="33" xfId="0" applyFill="1" applyBorder="1" applyAlignment="1">
      <alignment/>
    </xf>
    <xf numFmtId="3" fontId="4" fillId="0" borderId="35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0" fillId="0" borderId="33" xfId="0" applyFont="1" applyBorder="1" applyAlignment="1">
      <alignment vertical="center"/>
    </xf>
    <xf numFmtId="3" fontId="0" fillId="0" borderId="33" xfId="0" applyBorder="1" applyAlignment="1">
      <alignment vertical="center"/>
    </xf>
    <xf numFmtId="3" fontId="0" fillId="0" borderId="35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3" xfId="0" applyFont="1" applyBorder="1" applyAlignment="1">
      <alignment/>
    </xf>
    <xf numFmtId="3" fontId="4" fillId="0" borderId="33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7" xfId="38" applyNumberFormat="1" applyFont="1" applyBorder="1" applyAlignment="1">
      <alignment vertical="center"/>
    </xf>
    <xf numFmtId="166" fontId="4" fillId="0" borderId="37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3" fillId="0" borderId="31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2" fillId="0" borderId="31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4" fillId="0" borderId="40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22" xfId="0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31" xfId="38" applyNumberFormat="1" applyFont="1" applyBorder="1" applyAlignment="1">
      <alignment/>
    </xf>
    <xf numFmtId="166" fontId="4" fillId="0" borderId="31" xfId="38" applyNumberFormat="1" applyFont="1" applyBorder="1" applyAlignment="1">
      <alignment/>
    </xf>
    <xf numFmtId="166" fontId="8" fillId="0" borderId="31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4" fillId="0" borderId="0" xfId="38" applyNumberFormat="1" applyFont="1" applyBorder="1" applyAlignment="1">
      <alignment/>
    </xf>
    <xf numFmtId="166" fontId="4" fillId="0" borderId="43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8" fillId="0" borderId="0" xfId="38" applyNumberFormat="1" applyFont="1" applyBorder="1" applyAlignment="1">
      <alignment vertical="center"/>
    </xf>
    <xf numFmtId="166" fontId="8" fillId="0" borderId="42" xfId="38" applyNumberFormat="1" applyFont="1" applyBorder="1" applyAlignment="1">
      <alignment vertical="center"/>
    </xf>
    <xf numFmtId="166" fontId="4" fillId="0" borderId="30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7" fillId="0" borderId="31" xfId="38" applyNumberFormat="1" applyFont="1" applyBorder="1" applyAlignment="1">
      <alignment/>
    </xf>
    <xf numFmtId="166" fontId="0" fillId="0" borderId="44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6" xfId="0" applyFont="1" applyBorder="1" applyAlignment="1">
      <alignment horizontal="center" vertical="center"/>
    </xf>
    <xf numFmtId="3" fontId="0" fillId="0" borderId="3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5"/>
  <sheetViews>
    <sheetView tabSelected="1" zoomScalePageLayoutView="0" workbookViewId="0" topLeftCell="A1">
      <pane xSplit="1" ySplit="9" topLeftCell="B40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27" sqref="C427"/>
    </sheetView>
  </sheetViews>
  <sheetFormatPr defaultColWidth="9.00390625" defaultRowHeight="12.75"/>
  <cols>
    <col min="1" max="1" width="47.00390625" style="0" customWidth="1"/>
    <col min="2" max="3" width="15.75390625" style="0" customWidth="1"/>
    <col min="4" max="4" width="14.25390625" style="0" hidden="1" customWidth="1"/>
    <col min="5" max="5" width="16.00390625" style="0" customWidth="1"/>
    <col min="6" max="6" width="14.00390625" style="0" hidden="1" customWidth="1"/>
    <col min="7" max="7" width="13.25390625" style="0" hidden="1" customWidth="1"/>
    <col min="8" max="9" width="13.625" style="0" hidden="1" customWidth="1"/>
    <col min="10" max="10" width="13.75390625" style="0" hidden="1" customWidth="1"/>
    <col min="11" max="11" width="15.875" style="0" hidden="1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5" ht="12.75">
      <c r="B1" s="1"/>
      <c r="C1" s="1"/>
      <c r="D1" s="1"/>
      <c r="E1" s="2" t="s">
        <v>230</v>
      </c>
    </row>
    <row r="2" spans="2:5" ht="9.75" customHeight="1">
      <c r="B2" s="1"/>
      <c r="C2" s="1"/>
      <c r="D2" s="1"/>
      <c r="E2" s="2"/>
    </row>
    <row r="3" spans="1:14" ht="15.7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>
      <c r="A4" s="147" t="s">
        <v>252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">
      <c r="A5" s="148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>
      <c r="A6" s="149" t="s">
        <v>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5" ht="10.5" customHeight="1" thickBot="1">
      <c r="A7" s="3"/>
      <c r="B7" s="4"/>
      <c r="C7" s="4"/>
      <c r="D7" s="4"/>
      <c r="E7" s="4"/>
    </row>
    <row r="8" spans="1:14" ht="12.75">
      <c r="A8" s="150" t="s">
        <v>3</v>
      </c>
      <c r="B8" s="47" t="s">
        <v>4</v>
      </c>
      <c r="C8" s="48" t="s">
        <v>5</v>
      </c>
      <c r="D8" s="48" t="s">
        <v>6</v>
      </c>
      <c r="E8" s="49" t="s">
        <v>7</v>
      </c>
      <c r="F8" s="47" t="s">
        <v>8</v>
      </c>
      <c r="G8" s="48" t="s">
        <v>6</v>
      </c>
      <c r="H8" s="49" t="s">
        <v>7</v>
      </c>
      <c r="I8" s="47" t="s">
        <v>9</v>
      </c>
      <c r="J8" s="48" t="s">
        <v>6</v>
      </c>
      <c r="K8" s="49" t="s">
        <v>7</v>
      </c>
      <c r="L8" s="47" t="s">
        <v>10</v>
      </c>
      <c r="M8" s="48" t="s">
        <v>6</v>
      </c>
      <c r="N8" s="49" t="s">
        <v>7</v>
      </c>
    </row>
    <row r="9" spans="1:14" ht="13.5" thickBot="1">
      <c r="A9" s="151"/>
      <c r="B9" s="105" t="s">
        <v>11</v>
      </c>
      <c r="C9" s="106" t="s">
        <v>12</v>
      </c>
      <c r="D9" s="106" t="s">
        <v>13</v>
      </c>
      <c r="E9" s="107" t="s">
        <v>14</v>
      </c>
      <c r="F9" s="50" t="s">
        <v>12</v>
      </c>
      <c r="G9" s="5" t="s">
        <v>13</v>
      </c>
      <c r="H9" s="51" t="s">
        <v>15</v>
      </c>
      <c r="I9" s="50" t="s">
        <v>12</v>
      </c>
      <c r="J9" s="5" t="s">
        <v>13</v>
      </c>
      <c r="K9" s="51" t="s">
        <v>16</v>
      </c>
      <c r="L9" s="50" t="s">
        <v>12</v>
      </c>
      <c r="M9" s="5" t="s">
        <v>13</v>
      </c>
      <c r="N9" s="51" t="s">
        <v>17</v>
      </c>
    </row>
    <row r="10" spans="1:14" ht="12.75">
      <c r="A10" s="103" t="s">
        <v>18</v>
      </c>
      <c r="B10" s="71"/>
      <c r="C10" s="6"/>
      <c r="D10" s="6"/>
      <c r="E10" s="104"/>
      <c r="F10" s="71"/>
      <c r="G10" s="6"/>
      <c r="H10" s="52"/>
      <c r="I10" s="71"/>
      <c r="J10" s="6"/>
      <c r="K10" s="52"/>
      <c r="L10" s="71"/>
      <c r="M10" s="6"/>
      <c r="N10" s="52"/>
    </row>
    <row r="11" spans="1:14" ht="12.75">
      <c r="A11" s="75" t="s">
        <v>19</v>
      </c>
      <c r="B11" s="53">
        <v>2900000</v>
      </c>
      <c r="C11" s="7">
        <v>30303.1</v>
      </c>
      <c r="D11" s="7"/>
      <c r="E11" s="54">
        <f>B11+C11+D11</f>
        <v>2930303.1</v>
      </c>
      <c r="F11" s="53"/>
      <c r="G11" s="7"/>
      <c r="H11" s="54">
        <f>E11+F11+G11</f>
        <v>2930303.1</v>
      </c>
      <c r="I11" s="53"/>
      <c r="J11" s="7"/>
      <c r="K11" s="54">
        <f>H11+I11+J11</f>
        <v>2930303.1</v>
      </c>
      <c r="L11" s="53"/>
      <c r="M11" s="7"/>
      <c r="N11" s="54">
        <f>K11+L11+M11</f>
        <v>2930303.1</v>
      </c>
    </row>
    <row r="12" spans="1:14" ht="12.75">
      <c r="A12" s="76" t="s">
        <v>20</v>
      </c>
      <c r="B12" s="53"/>
      <c r="C12" s="7"/>
      <c r="D12" s="7"/>
      <c r="E12" s="54"/>
      <c r="F12" s="53"/>
      <c r="G12" s="7"/>
      <c r="H12" s="54"/>
      <c r="I12" s="53"/>
      <c r="J12" s="7"/>
      <c r="K12" s="54"/>
      <c r="L12" s="53"/>
      <c r="M12" s="7"/>
      <c r="N12" s="54"/>
    </row>
    <row r="13" spans="1:14" ht="12.75">
      <c r="A13" s="77" t="s">
        <v>21</v>
      </c>
      <c r="B13" s="53"/>
      <c r="C13" s="8">
        <v>30303.1</v>
      </c>
      <c r="D13" s="8"/>
      <c r="E13" s="56">
        <f>B13+C13+D13</f>
        <v>30303.1</v>
      </c>
      <c r="F13" s="55"/>
      <c r="G13" s="7"/>
      <c r="H13" s="56">
        <f>E13+F13+G13</f>
        <v>30303.1</v>
      </c>
      <c r="I13" s="55"/>
      <c r="J13" s="7"/>
      <c r="K13" s="56">
        <f>H13+I13+J13</f>
        <v>30303.1</v>
      </c>
      <c r="L13" s="55"/>
      <c r="M13" s="7"/>
      <c r="N13" s="56">
        <f>K13+L13+M13</f>
        <v>30303.1</v>
      </c>
    </row>
    <row r="14" spans="1:14" ht="12.75">
      <c r="A14" s="75" t="s">
        <v>22</v>
      </c>
      <c r="B14" s="53">
        <f>SUM(B16:B31)</f>
        <v>215959.4</v>
      </c>
      <c r="C14" s="7">
        <f aca="true" t="shared" si="0" ref="C14:N14">SUM(C16:C31)</f>
        <v>-4032.6</v>
      </c>
      <c r="D14" s="7">
        <f t="shared" si="0"/>
        <v>0</v>
      </c>
      <c r="E14" s="54">
        <f t="shared" si="0"/>
        <v>211926.8</v>
      </c>
      <c r="F14" s="53">
        <f t="shared" si="0"/>
        <v>0</v>
      </c>
      <c r="G14" s="7">
        <f t="shared" si="0"/>
        <v>0</v>
      </c>
      <c r="H14" s="54">
        <f t="shared" si="0"/>
        <v>211918.2</v>
      </c>
      <c r="I14" s="53">
        <f t="shared" si="0"/>
        <v>0</v>
      </c>
      <c r="J14" s="7">
        <f t="shared" si="0"/>
        <v>0</v>
      </c>
      <c r="K14" s="54">
        <f t="shared" si="0"/>
        <v>211918.2</v>
      </c>
      <c r="L14" s="53">
        <f t="shared" si="0"/>
        <v>0</v>
      </c>
      <c r="M14" s="7">
        <f t="shared" si="0"/>
        <v>0</v>
      </c>
      <c r="N14" s="54">
        <f t="shared" si="0"/>
        <v>211918.2</v>
      </c>
    </row>
    <row r="15" spans="1:14" ht="12.75">
      <c r="A15" s="76" t="s">
        <v>23</v>
      </c>
      <c r="B15" s="53"/>
      <c r="C15" s="7"/>
      <c r="D15" s="7"/>
      <c r="E15" s="54"/>
      <c r="F15" s="53"/>
      <c r="G15" s="7"/>
      <c r="H15" s="54"/>
      <c r="I15" s="53"/>
      <c r="J15" s="7"/>
      <c r="K15" s="54"/>
      <c r="L15" s="53"/>
      <c r="M15" s="7"/>
      <c r="N15" s="54"/>
    </row>
    <row r="16" spans="1:14" ht="12.75">
      <c r="A16" s="77" t="s">
        <v>24</v>
      </c>
      <c r="B16" s="55">
        <v>4000</v>
      </c>
      <c r="C16" s="8"/>
      <c r="D16" s="8"/>
      <c r="E16" s="56">
        <f>B16+C16+D16</f>
        <v>4000</v>
      </c>
      <c r="F16" s="55"/>
      <c r="G16" s="8"/>
      <c r="H16" s="56">
        <f>E16+F16+G16</f>
        <v>4000</v>
      </c>
      <c r="I16" s="55"/>
      <c r="J16" s="8"/>
      <c r="K16" s="56">
        <f>H16+I16+J16</f>
        <v>4000</v>
      </c>
      <c r="L16" s="55"/>
      <c r="M16" s="8"/>
      <c r="N16" s="56">
        <f>K16+L16+M16</f>
        <v>4000</v>
      </c>
    </row>
    <row r="17" spans="1:14" ht="12.75" hidden="1">
      <c r="A17" s="77" t="s">
        <v>25</v>
      </c>
      <c r="B17" s="55"/>
      <c r="C17" s="8"/>
      <c r="D17" s="8"/>
      <c r="E17" s="56">
        <f aca="true" t="shared" si="1" ref="E17:E30">B17+C17+D17</f>
        <v>0</v>
      </c>
      <c r="F17" s="55"/>
      <c r="G17" s="8"/>
      <c r="H17" s="56">
        <f aca="true" t="shared" si="2" ref="H17:H30">E17+F17+G17</f>
        <v>0</v>
      </c>
      <c r="I17" s="55"/>
      <c r="J17" s="8"/>
      <c r="K17" s="56">
        <f aca="true" t="shared" si="3" ref="K17:K30">H17+I17+J17</f>
        <v>0</v>
      </c>
      <c r="L17" s="55"/>
      <c r="M17" s="8"/>
      <c r="N17" s="56">
        <f aca="true" t="shared" si="4" ref="N17:N30">K17+L17+M17</f>
        <v>0</v>
      </c>
    </row>
    <row r="18" spans="1:14" ht="12.75" hidden="1">
      <c r="A18" s="77" t="s">
        <v>26</v>
      </c>
      <c r="B18" s="55"/>
      <c r="C18" s="8"/>
      <c r="D18" s="8"/>
      <c r="E18" s="56">
        <f t="shared" si="1"/>
        <v>0</v>
      </c>
      <c r="F18" s="55"/>
      <c r="G18" s="8"/>
      <c r="H18" s="56">
        <f t="shared" si="2"/>
        <v>0</v>
      </c>
      <c r="I18" s="55"/>
      <c r="J18" s="8"/>
      <c r="K18" s="56">
        <f t="shared" si="3"/>
        <v>0</v>
      </c>
      <c r="L18" s="55"/>
      <c r="M18" s="8"/>
      <c r="N18" s="56">
        <f t="shared" si="4"/>
        <v>0</v>
      </c>
    </row>
    <row r="19" spans="1:14" ht="12.75" hidden="1">
      <c r="A19" s="77" t="s">
        <v>27</v>
      </c>
      <c r="B19" s="55"/>
      <c r="C19" s="8"/>
      <c r="D19" s="8"/>
      <c r="E19" s="56">
        <f t="shared" si="1"/>
        <v>0</v>
      </c>
      <c r="F19" s="55"/>
      <c r="G19" s="8"/>
      <c r="H19" s="56">
        <f t="shared" si="2"/>
        <v>0</v>
      </c>
      <c r="I19" s="55"/>
      <c r="J19" s="8"/>
      <c r="K19" s="56">
        <f t="shared" si="3"/>
        <v>0</v>
      </c>
      <c r="L19" s="55"/>
      <c r="M19" s="8"/>
      <c r="N19" s="56">
        <f t="shared" si="4"/>
        <v>0</v>
      </c>
    </row>
    <row r="20" spans="1:14" ht="12.75">
      <c r="A20" s="77" t="s">
        <v>28</v>
      </c>
      <c r="B20" s="55">
        <v>45000</v>
      </c>
      <c r="C20" s="8"/>
      <c r="D20" s="8"/>
      <c r="E20" s="56">
        <f t="shared" si="1"/>
        <v>45000</v>
      </c>
      <c r="F20" s="55"/>
      <c r="G20" s="8"/>
      <c r="H20" s="56">
        <f t="shared" si="2"/>
        <v>45000</v>
      </c>
      <c r="I20" s="55"/>
      <c r="J20" s="8"/>
      <c r="K20" s="56">
        <f t="shared" si="3"/>
        <v>45000</v>
      </c>
      <c r="L20" s="55"/>
      <c r="M20" s="8"/>
      <c r="N20" s="56">
        <f t="shared" si="4"/>
        <v>45000</v>
      </c>
    </row>
    <row r="21" spans="1:14" ht="12.75" hidden="1">
      <c r="A21" s="77" t="s">
        <v>29</v>
      </c>
      <c r="B21" s="55"/>
      <c r="C21" s="8"/>
      <c r="D21" s="8"/>
      <c r="E21" s="56">
        <f t="shared" si="1"/>
        <v>0</v>
      </c>
      <c r="F21" s="55"/>
      <c r="G21" s="8"/>
      <c r="H21" s="56">
        <f t="shared" si="2"/>
        <v>0</v>
      </c>
      <c r="I21" s="55"/>
      <c r="J21" s="8"/>
      <c r="K21" s="56">
        <f t="shared" si="3"/>
        <v>0</v>
      </c>
      <c r="L21" s="55"/>
      <c r="M21" s="8"/>
      <c r="N21" s="56">
        <f t="shared" si="4"/>
        <v>0</v>
      </c>
    </row>
    <row r="22" spans="1:14" ht="12.75" hidden="1">
      <c r="A22" s="77" t="s">
        <v>30</v>
      </c>
      <c r="B22" s="55"/>
      <c r="C22" s="8"/>
      <c r="D22" s="8"/>
      <c r="E22" s="56">
        <f t="shared" si="1"/>
        <v>0</v>
      </c>
      <c r="F22" s="55"/>
      <c r="G22" s="8"/>
      <c r="H22" s="56">
        <f t="shared" si="2"/>
        <v>0</v>
      </c>
      <c r="I22" s="55"/>
      <c r="J22" s="8"/>
      <c r="K22" s="56">
        <f t="shared" si="3"/>
        <v>0</v>
      </c>
      <c r="L22" s="55"/>
      <c r="M22" s="8"/>
      <c r="N22" s="56">
        <f t="shared" si="4"/>
        <v>0</v>
      </c>
    </row>
    <row r="23" spans="1:14" ht="12.75">
      <c r="A23" s="78" t="s">
        <v>253</v>
      </c>
      <c r="B23" s="55">
        <v>22000</v>
      </c>
      <c r="C23" s="8"/>
      <c r="D23" s="8"/>
      <c r="E23" s="56">
        <f t="shared" si="1"/>
        <v>22000</v>
      </c>
      <c r="F23" s="55"/>
      <c r="G23" s="8"/>
      <c r="H23" s="56">
        <f t="shared" si="2"/>
        <v>22000</v>
      </c>
      <c r="I23" s="55"/>
      <c r="J23" s="8"/>
      <c r="K23" s="56">
        <f t="shared" si="3"/>
        <v>22000</v>
      </c>
      <c r="L23" s="55"/>
      <c r="M23" s="8"/>
      <c r="N23" s="56">
        <f t="shared" si="4"/>
        <v>22000</v>
      </c>
    </row>
    <row r="24" spans="1:14" ht="12.75">
      <c r="A24" s="78" t="s">
        <v>254</v>
      </c>
      <c r="B24" s="55">
        <v>54000</v>
      </c>
      <c r="C24" s="8"/>
      <c r="D24" s="8"/>
      <c r="E24" s="56">
        <f t="shared" si="1"/>
        <v>54000</v>
      </c>
      <c r="F24" s="55"/>
      <c r="G24" s="8"/>
      <c r="H24" s="56">
        <f t="shared" si="2"/>
        <v>54000</v>
      </c>
      <c r="I24" s="55"/>
      <c r="J24" s="8"/>
      <c r="K24" s="56">
        <f t="shared" si="3"/>
        <v>54000</v>
      </c>
      <c r="L24" s="55"/>
      <c r="M24" s="8"/>
      <c r="N24" s="56">
        <f t="shared" si="4"/>
        <v>54000</v>
      </c>
    </row>
    <row r="25" spans="1:14" ht="12.75" hidden="1">
      <c r="A25" s="77" t="s">
        <v>31</v>
      </c>
      <c r="B25" s="55"/>
      <c r="C25" s="8"/>
      <c r="D25" s="8"/>
      <c r="E25" s="56">
        <f t="shared" si="1"/>
        <v>0</v>
      </c>
      <c r="F25" s="55"/>
      <c r="G25" s="8"/>
      <c r="H25" s="56">
        <f t="shared" si="2"/>
        <v>0</v>
      </c>
      <c r="I25" s="55"/>
      <c r="J25" s="8"/>
      <c r="K25" s="56">
        <f t="shared" si="3"/>
        <v>0</v>
      </c>
      <c r="L25" s="55"/>
      <c r="M25" s="8"/>
      <c r="N25" s="56">
        <f t="shared" si="4"/>
        <v>0</v>
      </c>
    </row>
    <row r="26" spans="1:14" ht="12.75" hidden="1">
      <c r="A26" s="78" t="s">
        <v>32</v>
      </c>
      <c r="B26" s="55"/>
      <c r="C26" s="8"/>
      <c r="D26" s="8"/>
      <c r="E26" s="56">
        <f t="shared" si="1"/>
        <v>0</v>
      </c>
      <c r="F26" s="55"/>
      <c r="G26" s="8"/>
      <c r="H26" s="56">
        <f t="shared" si="2"/>
        <v>0</v>
      </c>
      <c r="I26" s="55"/>
      <c r="J26" s="8"/>
      <c r="K26" s="56">
        <f t="shared" si="3"/>
        <v>0</v>
      </c>
      <c r="L26" s="55"/>
      <c r="M26" s="8"/>
      <c r="N26" s="56">
        <f t="shared" si="4"/>
        <v>0</v>
      </c>
    </row>
    <row r="27" spans="1:14" ht="12.75">
      <c r="A27" s="78" t="s">
        <v>293</v>
      </c>
      <c r="B27" s="55"/>
      <c r="C27" s="8">
        <v>8.6</v>
      </c>
      <c r="D27" s="8"/>
      <c r="E27" s="56">
        <f t="shared" si="1"/>
        <v>8.6</v>
      </c>
      <c r="F27" s="55"/>
      <c r="G27" s="8"/>
      <c r="H27" s="56"/>
      <c r="I27" s="55"/>
      <c r="J27" s="8"/>
      <c r="K27" s="56"/>
      <c r="L27" s="55"/>
      <c r="M27" s="8"/>
      <c r="N27" s="56"/>
    </row>
    <row r="28" spans="1:14" ht="12.75" hidden="1">
      <c r="A28" s="78" t="s">
        <v>266</v>
      </c>
      <c r="B28" s="55"/>
      <c r="C28" s="8"/>
      <c r="D28" s="8"/>
      <c r="E28" s="56">
        <f t="shared" si="1"/>
        <v>0</v>
      </c>
      <c r="F28" s="55"/>
      <c r="G28" s="8"/>
      <c r="H28" s="56"/>
      <c r="I28" s="55"/>
      <c r="J28" s="8"/>
      <c r="K28" s="56"/>
      <c r="L28" s="55"/>
      <c r="M28" s="8"/>
      <c r="N28" s="56"/>
    </row>
    <row r="29" spans="1:14" ht="12.75" hidden="1">
      <c r="A29" s="77" t="s">
        <v>33</v>
      </c>
      <c r="B29" s="55"/>
      <c r="C29" s="8"/>
      <c r="D29" s="8"/>
      <c r="E29" s="56">
        <f t="shared" si="1"/>
        <v>0</v>
      </c>
      <c r="F29" s="55"/>
      <c r="G29" s="8"/>
      <c r="H29" s="56">
        <f t="shared" si="2"/>
        <v>0</v>
      </c>
      <c r="I29" s="55"/>
      <c r="J29" s="8"/>
      <c r="K29" s="56">
        <f t="shared" si="3"/>
        <v>0</v>
      </c>
      <c r="L29" s="55"/>
      <c r="M29" s="8"/>
      <c r="N29" s="56">
        <f t="shared" si="4"/>
        <v>0</v>
      </c>
    </row>
    <row r="30" spans="1:14" ht="12.75" hidden="1">
      <c r="A30" s="77" t="s">
        <v>34</v>
      </c>
      <c r="B30" s="55"/>
      <c r="C30" s="8"/>
      <c r="D30" s="8"/>
      <c r="E30" s="56">
        <f t="shared" si="1"/>
        <v>0</v>
      </c>
      <c r="F30" s="55"/>
      <c r="G30" s="8"/>
      <c r="H30" s="56">
        <f t="shared" si="2"/>
        <v>0</v>
      </c>
      <c r="I30" s="55"/>
      <c r="J30" s="8"/>
      <c r="K30" s="56">
        <f t="shared" si="3"/>
        <v>0</v>
      </c>
      <c r="L30" s="55"/>
      <c r="M30" s="8"/>
      <c r="N30" s="56">
        <f t="shared" si="4"/>
        <v>0</v>
      </c>
    </row>
    <row r="31" spans="1:14" ht="12.75">
      <c r="A31" s="77" t="s">
        <v>35</v>
      </c>
      <c r="B31" s="55">
        <f>SUM(B32:B36)</f>
        <v>90959.4</v>
      </c>
      <c r="C31" s="8">
        <f aca="true" t="shared" si="5" ref="C31:N31">SUM(C32:C36)</f>
        <v>-4041.2</v>
      </c>
      <c r="D31" s="8">
        <f t="shared" si="5"/>
        <v>0</v>
      </c>
      <c r="E31" s="56">
        <f t="shared" si="5"/>
        <v>86918.2</v>
      </c>
      <c r="F31" s="55">
        <f t="shared" si="5"/>
        <v>0</v>
      </c>
      <c r="G31" s="8">
        <f t="shared" si="5"/>
        <v>0</v>
      </c>
      <c r="H31" s="56">
        <f t="shared" si="5"/>
        <v>86918.2</v>
      </c>
      <c r="I31" s="55">
        <f t="shared" si="5"/>
        <v>0</v>
      </c>
      <c r="J31" s="8">
        <f t="shared" si="5"/>
        <v>0</v>
      </c>
      <c r="K31" s="56">
        <f t="shared" si="5"/>
        <v>86918.2</v>
      </c>
      <c r="L31" s="55">
        <f t="shared" si="5"/>
        <v>0</v>
      </c>
      <c r="M31" s="8">
        <f t="shared" si="5"/>
        <v>0</v>
      </c>
      <c r="N31" s="56">
        <f t="shared" si="5"/>
        <v>86918.2</v>
      </c>
    </row>
    <row r="32" spans="1:14" ht="12.75">
      <c r="A32" s="77" t="s">
        <v>36</v>
      </c>
      <c r="B32" s="55">
        <v>26718</v>
      </c>
      <c r="C32" s="8"/>
      <c r="D32" s="8"/>
      <c r="E32" s="56">
        <f>B32+C32+D32</f>
        <v>26718</v>
      </c>
      <c r="F32" s="55"/>
      <c r="G32" s="8"/>
      <c r="H32" s="56">
        <f>E32+F32+G32</f>
        <v>26718</v>
      </c>
      <c r="I32" s="55"/>
      <c r="J32" s="8"/>
      <c r="K32" s="56">
        <f>H32+I32+J32</f>
        <v>26718</v>
      </c>
      <c r="L32" s="55"/>
      <c r="M32" s="8"/>
      <c r="N32" s="56">
        <f>K32+L32+M32</f>
        <v>26718</v>
      </c>
    </row>
    <row r="33" spans="1:14" ht="12.75">
      <c r="A33" s="77" t="s">
        <v>37</v>
      </c>
      <c r="B33" s="55">
        <v>7293.4</v>
      </c>
      <c r="C33" s="8"/>
      <c r="D33" s="8"/>
      <c r="E33" s="56">
        <f>B33+C33+D33</f>
        <v>7293.4</v>
      </c>
      <c r="F33" s="55"/>
      <c r="G33" s="8"/>
      <c r="H33" s="56">
        <f>E33+F33+G33</f>
        <v>7293.4</v>
      </c>
      <c r="I33" s="55"/>
      <c r="J33" s="8"/>
      <c r="K33" s="56">
        <f>H33+I33+J33</f>
        <v>7293.4</v>
      </c>
      <c r="L33" s="55"/>
      <c r="M33" s="8"/>
      <c r="N33" s="56">
        <f>K33+L33+M33</f>
        <v>7293.4</v>
      </c>
    </row>
    <row r="34" spans="1:14" ht="12.75">
      <c r="A34" s="77" t="s">
        <v>38</v>
      </c>
      <c r="B34" s="55">
        <v>21621</v>
      </c>
      <c r="C34" s="8">
        <v>-4041.2</v>
      </c>
      <c r="D34" s="8"/>
      <c r="E34" s="56">
        <f>B34+C34+D34</f>
        <v>17579.8</v>
      </c>
      <c r="F34" s="55"/>
      <c r="G34" s="8"/>
      <c r="H34" s="56">
        <f>E34+F34+G34</f>
        <v>17579.8</v>
      </c>
      <c r="I34" s="55"/>
      <c r="J34" s="8"/>
      <c r="K34" s="56">
        <f>H34+I34+J34</f>
        <v>17579.8</v>
      </c>
      <c r="L34" s="55"/>
      <c r="M34" s="8"/>
      <c r="N34" s="56">
        <f>K34+L34+M34</f>
        <v>17579.8</v>
      </c>
    </row>
    <row r="35" spans="1:14" ht="12.75">
      <c r="A35" s="77" t="s">
        <v>39</v>
      </c>
      <c r="B35" s="55">
        <v>8154</v>
      </c>
      <c r="C35" s="8"/>
      <c r="D35" s="8"/>
      <c r="E35" s="56">
        <f>B35+C35+D35</f>
        <v>8154</v>
      </c>
      <c r="F35" s="55"/>
      <c r="G35" s="8"/>
      <c r="H35" s="56">
        <f>E35+F35+G35</f>
        <v>8154</v>
      </c>
      <c r="I35" s="55"/>
      <c r="J35" s="8"/>
      <c r="K35" s="56">
        <f>H35+I35+J35</f>
        <v>8154</v>
      </c>
      <c r="L35" s="55"/>
      <c r="M35" s="8"/>
      <c r="N35" s="56">
        <f>K35+L35+M35</f>
        <v>8154</v>
      </c>
    </row>
    <row r="36" spans="1:14" ht="12.75">
      <c r="A36" s="77" t="s">
        <v>40</v>
      </c>
      <c r="B36" s="55">
        <v>27173</v>
      </c>
      <c r="C36" s="8"/>
      <c r="D36" s="8"/>
      <c r="E36" s="56">
        <f>B36+C36+D36</f>
        <v>27173</v>
      </c>
      <c r="F36" s="55"/>
      <c r="G36" s="8"/>
      <c r="H36" s="56">
        <f>E36+F36+G36</f>
        <v>27173</v>
      </c>
      <c r="I36" s="55"/>
      <c r="J36" s="8"/>
      <c r="K36" s="56">
        <f>H36+I36+J36</f>
        <v>27173</v>
      </c>
      <c r="L36" s="55"/>
      <c r="M36" s="8"/>
      <c r="N36" s="56">
        <f>K36+L36+M36</f>
        <v>27173</v>
      </c>
    </row>
    <row r="37" spans="1:14" ht="12.75">
      <c r="A37" s="79" t="s">
        <v>41</v>
      </c>
      <c r="B37" s="57">
        <f>SUM(B39:B42)</f>
        <v>18706.6</v>
      </c>
      <c r="C37" s="9">
        <f aca="true" t="shared" si="6" ref="C37:N37">SUM(C39:C42)</f>
        <v>0</v>
      </c>
      <c r="D37" s="9">
        <f t="shared" si="6"/>
        <v>0</v>
      </c>
      <c r="E37" s="58">
        <f t="shared" si="6"/>
        <v>18706.6</v>
      </c>
      <c r="F37" s="57">
        <f t="shared" si="6"/>
        <v>0</v>
      </c>
      <c r="G37" s="9">
        <f t="shared" si="6"/>
        <v>0</v>
      </c>
      <c r="H37" s="58">
        <f t="shared" si="6"/>
        <v>18706.6</v>
      </c>
      <c r="I37" s="57">
        <f t="shared" si="6"/>
        <v>0</v>
      </c>
      <c r="J37" s="9">
        <f t="shared" si="6"/>
        <v>0</v>
      </c>
      <c r="K37" s="58">
        <f t="shared" si="6"/>
        <v>18706.6</v>
      </c>
      <c r="L37" s="57">
        <f t="shared" si="6"/>
        <v>0</v>
      </c>
      <c r="M37" s="9">
        <f t="shared" si="6"/>
        <v>0</v>
      </c>
      <c r="N37" s="58">
        <f t="shared" si="6"/>
        <v>18706.6</v>
      </c>
    </row>
    <row r="38" spans="1:14" ht="12.75">
      <c r="A38" s="76" t="s">
        <v>23</v>
      </c>
      <c r="B38" s="55"/>
      <c r="C38" s="8"/>
      <c r="D38" s="8"/>
      <c r="E38" s="56"/>
      <c r="F38" s="55"/>
      <c r="G38" s="8"/>
      <c r="H38" s="56"/>
      <c r="I38" s="55"/>
      <c r="J38" s="8"/>
      <c r="K38" s="56"/>
      <c r="L38" s="55"/>
      <c r="M38" s="8"/>
      <c r="N38" s="56"/>
    </row>
    <row r="39" spans="1:14" ht="12.75" hidden="1">
      <c r="A39" s="77" t="s">
        <v>42</v>
      </c>
      <c r="B39" s="55"/>
      <c r="C39" s="8"/>
      <c r="D39" s="8"/>
      <c r="E39" s="56">
        <f>B39+C39+D39</f>
        <v>0</v>
      </c>
      <c r="F39" s="55"/>
      <c r="G39" s="8"/>
      <c r="H39" s="56">
        <f>E39+F39+G39</f>
        <v>0</v>
      </c>
      <c r="I39" s="55"/>
      <c r="J39" s="8"/>
      <c r="K39" s="56">
        <f>H39+I39+J39</f>
        <v>0</v>
      </c>
      <c r="L39" s="55"/>
      <c r="M39" s="8"/>
      <c r="N39" s="56">
        <f>K39+L39+M39</f>
        <v>0</v>
      </c>
    </row>
    <row r="40" spans="1:14" ht="12.75">
      <c r="A40" s="77" t="s">
        <v>43</v>
      </c>
      <c r="B40" s="55">
        <v>18706.6</v>
      </c>
      <c r="C40" s="8"/>
      <c r="D40" s="8"/>
      <c r="E40" s="56">
        <f>B40+C40+D40</f>
        <v>18706.6</v>
      </c>
      <c r="F40" s="55"/>
      <c r="G40" s="8"/>
      <c r="H40" s="56">
        <f>E40+F40+G40</f>
        <v>18706.6</v>
      </c>
      <c r="I40" s="72"/>
      <c r="J40" s="8"/>
      <c r="K40" s="56">
        <f>H40+I40+J40</f>
        <v>18706.6</v>
      </c>
      <c r="L40" s="72"/>
      <c r="M40" s="8"/>
      <c r="N40" s="56">
        <f>K40+L40+M40</f>
        <v>18706.6</v>
      </c>
    </row>
    <row r="41" spans="1:14" ht="12.75" hidden="1">
      <c r="A41" s="77" t="s">
        <v>44</v>
      </c>
      <c r="B41" s="55"/>
      <c r="C41" s="8"/>
      <c r="D41" s="8"/>
      <c r="E41" s="56">
        <f>B41+C41+D41</f>
        <v>0</v>
      </c>
      <c r="F41" s="55"/>
      <c r="G41" s="8"/>
      <c r="H41" s="56">
        <f>E41+F41+G41</f>
        <v>0</v>
      </c>
      <c r="I41" s="72"/>
      <c r="J41" s="8"/>
      <c r="K41" s="56">
        <f>H41+I41+J41</f>
        <v>0</v>
      </c>
      <c r="L41" s="72"/>
      <c r="M41" s="8"/>
      <c r="N41" s="56">
        <f>K41+L41+M41</f>
        <v>0</v>
      </c>
    </row>
    <row r="42" spans="1:14" ht="12.75" hidden="1">
      <c r="A42" s="77" t="s">
        <v>45</v>
      </c>
      <c r="B42" s="55"/>
      <c r="C42" s="8"/>
      <c r="D42" s="8"/>
      <c r="E42" s="56">
        <f>B42+C42+D42</f>
        <v>0</v>
      </c>
      <c r="F42" s="55"/>
      <c r="G42" s="8"/>
      <c r="H42" s="56">
        <f>E42+F42+G42</f>
        <v>0</v>
      </c>
      <c r="I42" s="55"/>
      <c r="J42" s="8"/>
      <c r="K42" s="56">
        <f>H42+I42+J42</f>
        <v>0</v>
      </c>
      <c r="L42" s="55"/>
      <c r="M42" s="8"/>
      <c r="N42" s="56">
        <f>K42+L42+M42</f>
        <v>0</v>
      </c>
    </row>
    <row r="43" spans="1:14" ht="12.75">
      <c r="A43" s="75" t="s">
        <v>46</v>
      </c>
      <c r="B43" s="53">
        <f>SUM(B45:B60)</f>
        <v>74800</v>
      </c>
      <c r="C43" s="7">
        <f aca="true" t="shared" si="7" ref="C43:N43">SUM(C45:C60)</f>
        <v>4257064.6</v>
      </c>
      <c r="D43" s="7">
        <f t="shared" si="7"/>
        <v>0</v>
      </c>
      <c r="E43" s="54">
        <f t="shared" si="7"/>
        <v>4331864.6</v>
      </c>
      <c r="F43" s="53">
        <f t="shared" si="7"/>
        <v>0</v>
      </c>
      <c r="G43" s="7">
        <f t="shared" si="7"/>
        <v>0</v>
      </c>
      <c r="H43" s="54">
        <f t="shared" si="7"/>
        <v>4331864.6</v>
      </c>
      <c r="I43" s="53">
        <f t="shared" si="7"/>
        <v>0</v>
      </c>
      <c r="J43" s="7">
        <f t="shared" si="7"/>
        <v>0</v>
      </c>
      <c r="K43" s="54">
        <f t="shared" si="7"/>
        <v>4331864.6</v>
      </c>
      <c r="L43" s="53">
        <f t="shared" si="7"/>
        <v>0</v>
      </c>
      <c r="M43" s="7">
        <f t="shared" si="7"/>
        <v>0</v>
      </c>
      <c r="N43" s="54">
        <f t="shared" si="7"/>
        <v>4331864.6</v>
      </c>
    </row>
    <row r="44" spans="1:14" ht="12.75">
      <c r="A44" s="80" t="s">
        <v>47</v>
      </c>
      <c r="B44" s="55"/>
      <c r="C44" s="8"/>
      <c r="D44" s="8"/>
      <c r="E44" s="56"/>
      <c r="F44" s="55"/>
      <c r="G44" s="8"/>
      <c r="H44" s="56"/>
      <c r="I44" s="55"/>
      <c r="J44" s="8"/>
      <c r="K44" s="56"/>
      <c r="L44" s="55"/>
      <c r="M44" s="8"/>
      <c r="N44" s="56"/>
    </row>
    <row r="45" spans="1:14" ht="12.75">
      <c r="A45" s="78" t="s">
        <v>48</v>
      </c>
      <c r="B45" s="55">
        <v>74650</v>
      </c>
      <c r="C45" s="8"/>
      <c r="D45" s="8"/>
      <c r="E45" s="56">
        <f>B45+C45+D45</f>
        <v>74650</v>
      </c>
      <c r="F45" s="55"/>
      <c r="G45" s="8"/>
      <c r="H45" s="56">
        <f>E45+F45+G45</f>
        <v>74650</v>
      </c>
      <c r="I45" s="55"/>
      <c r="J45" s="8"/>
      <c r="K45" s="56">
        <f>H45+I45+J45</f>
        <v>74650</v>
      </c>
      <c r="L45" s="55"/>
      <c r="M45" s="8"/>
      <c r="N45" s="56">
        <f>K45+L45+M45</f>
        <v>74650</v>
      </c>
    </row>
    <row r="46" spans="1:14" ht="12.75">
      <c r="A46" s="78" t="s">
        <v>49</v>
      </c>
      <c r="B46" s="55"/>
      <c r="C46" s="8">
        <f>30+57+16.6</f>
        <v>103.6</v>
      </c>
      <c r="D46" s="8"/>
      <c r="E46" s="56">
        <f aca="true" t="shared" si="8" ref="E46:E60">B46+C46+D46</f>
        <v>103.6</v>
      </c>
      <c r="F46" s="55"/>
      <c r="G46" s="8"/>
      <c r="H46" s="56">
        <f aca="true" t="shared" si="9" ref="H46:H60">E46+F46+G46</f>
        <v>103.6</v>
      </c>
      <c r="I46" s="55"/>
      <c r="J46" s="8"/>
      <c r="K46" s="56">
        <f aca="true" t="shared" si="10" ref="K46:K60">H46+I46+J46</f>
        <v>103.6</v>
      </c>
      <c r="L46" s="55"/>
      <c r="M46" s="8"/>
      <c r="N46" s="56">
        <f aca="true" t="shared" si="11" ref="N46:N60">K46+L46+M46</f>
        <v>103.6</v>
      </c>
    </row>
    <row r="47" spans="1:14" ht="12.75">
      <c r="A47" s="78" t="s">
        <v>50</v>
      </c>
      <c r="B47" s="55"/>
      <c r="C47" s="8">
        <f>105000+4061911+54440+303.8+551.4+5819.8+3618.8+11340.8+5223.1+1373+370.9+473</f>
        <v>4250425.6</v>
      </c>
      <c r="D47" s="8"/>
      <c r="E47" s="56">
        <f t="shared" si="8"/>
        <v>4250425.6</v>
      </c>
      <c r="F47" s="55"/>
      <c r="G47" s="8"/>
      <c r="H47" s="56">
        <f t="shared" si="9"/>
        <v>4250425.6</v>
      </c>
      <c r="I47" s="55"/>
      <c r="J47" s="8"/>
      <c r="K47" s="56">
        <f t="shared" si="10"/>
        <v>4250425.6</v>
      </c>
      <c r="L47" s="55"/>
      <c r="M47" s="8"/>
      <c r="N47" s="56">
        <f t="shared" si="11"/>
        <v>4250425.6</v>
      </c>
    </row>
    <row r="48" spans="1:14" ht="12.75">
      <c r="A48" s="78" t="s">
        <v>51</v>
      </c>
      <c r="B48" s="55"/>
      <c r="C48" s="8">
        <f>506.6+616.1</f>
        <v>1122.7</v>
      </c>
      <c r="D48" s="8"/>
      <c r="E48" s="56">
        <f t="shared" si="8"/>
        <v>1122.7</v>
      </c>
      <c r="F48" s="55"/>
      <c r="G48" s="8"/>
      <c r="H48" s="56">
        <f t="shared" si="9"/>
        <v>1122.7</v>
      </c>
      <c r="I48" s="55"/>
      <c r="J48" s="8"/>
      <c r="K48" s="56">
        <f t="shared" si="10"/>
        <v>1122.7</v>
      </c>
      <c r="L48" s="55"/>
      <c r="M48" s="8"/>
      <c r="N48" s="56">
        <f t="shared" si="11"/>
        <v>1122.7</v>
      </c>
    </row>
    <row r="49" spans="1:14" ht="12.75" hidden="1">
      <c r="A49" s="78" t="s">
        <v>52</v>
      </c>
      <c r="B49" s="55"/>
      <c r="C49" s="8"/>
      <c r="D49" s="8"/>
      <c r="E49" s="56">
        <f t="shared" si="8"/>
        <v>0</v>
      </c>
      <c r="F49" s="55"/>
      <c r="G49" s="8"/>
      <c r="H49" s="56">
        <f t="shared" si="9"/>
        <v>0</v>
      </c>
      <c r="I49" s="55"/>
      <c r="J49" s="8"/>
      <c r="K49" s="56">
        <f t="shared" si="10"/>
        <v>0</v>
      </c>
      <c r="L49" s="55"/>
      <c r="M49" s="8"/>
      <c r="N49" s="56">
        <f t="shared" si="11"/>
        <v>0</v>
      </c>
    </row>
    <row r="50" spans="1:14" ht="12.75" hidden="1">
      <c r="A50" s="78" t="s">
        <v>53</v>
      </c>
      <c r="B50" s="55"/>
      <c r="C50" s="8"/>
      <c r="D50" s="8"/>
      <c r="E50" s="56">
        <f t="shared" si="8"/>
        <v>0</v>
      </c>
      <c r="F50" s="55"/>
      <c r="G50" s="8"/>
      <c r="H50" s="56">
        <f t="shared" si="9"/>
        <v>0</v>
      </c>
      <c r="I50" s="55"/>
      <c r="J50" s="8"/>
      <c r="K50" s="56">
        <f t="shared" si="10"/>
        <v>0</v>
      </c>
      <c r="L50" s="55"/>
      <c r="M50" s="8"/>
      <c r="N50" s="56">
        <f t="shared" si="11"/>
        <v>0</v>
      </c>
    </row>
    <row r="51" spans="1:14" ht="12.75" hidden="1">
      <c r="A51" s="78" t="s">
        <v>54</v>
      </c>
      <c r="B51" s="55"/>
      <c r="C51" s="8"/>
      <c r="D51" s="8"/>
      <c r="E51" s="56">
        <f t="shared" si="8"/>
        <v>0</v>
      </c>
      <c r="F51" s="55"/>
      <c r="G51" s="8"/>
      <c r="H51" s="56">
        <f t="shared" si="9"/>
        <v>0</v>
      </c>
      <c r="I51" s="55"/>
      <c r="J51" s="8"/>
      <c r="K51" s="56">
        <f t="shared" si="10"/>
        <v>0</v>
      </c>
      <c r="L51" s="55"/>
      <c r="M51" s="8"/>
      <c r="N51" s="56">
        <f t="shared" si="11"/>
        <v>0</v>
      </c>
    </row>
    <row r="52" spans="1:14" ht="12.75">
      <c r="A52" s="78" t="s">
        <v>55</v>
      </c>
      <c r="B52" s="55"/>
      <c r="C52" s="8">
        <f>175.7+5237</f>
        <v>5412.7</v>
      </c>
      <c r="D52" s="8"/>
      <c r="E52" s="56">
        <f t="shared" si="8"/>
        <v>5412.7</v>
      </c>
      <c r="F52" s="55"/>
      <c r="G52" s="8"/>
      <c r="H52" s="56">
        <f t="shared" si="9"/>
        <v>5412.7</v>
      </c>
      <c r="I52" s="55"/>
      <c r="J52" s="8"/>
      <c r="K52" s="56">
        <f t="shared" si="10"/>
        <v>5412.7</v>
      </c>
      <c r="L52" s="55"/>
      <c r="M52" s="8"/>
      <c r="N52" s="56">
        <f t="shared" si="11"/>
        <v>5412.7</v>
      </c>
    </row>
    <row r="53" spans="1:14" ht="12.75" hidden="1">
      <c r="A53" s="78" t="s">
        <v>246</v>
      </c>
      <c r="B53" s="55"/>
      <c r="C53" s="8"/>
      <c r="D53" s="8"/>
      <c r="E53" s="56">
        <f t="shared" si="8"/>
        <v>0</v>
      </c>
      <c r="F53" s="55"/>
      <c r="G53" s="8"/>
      <c r="H53" s="56"/>
      <c r="I53" s="55"/>
      <c r="J53" s="8"/>
      <c r="K53" s="56"/>
      <c r="L53" s="55"/>
      <c r="M53" s="8"/>
      <c r="N53" s="56"/>
    </row>
    <row r="54" spans="1:14" ht="12.75" hidden="1">
      <c r="A54" s="78" t="s">
        <v>56</v>
      </c>
      <c r="B54" s="55"/>
      <c r="C54" s="8"/>
      <c r="D54" s="8"/>
      <c r="E54" s="56">
        <f t="shared" si="8"/>
        <v>0</v>
      </c>
      <c r="F54" s="55"/>
      <c r="G54" s="8"/>
      <c r="H54" s="56">
        <f t="shared" si="9"/>
        <v>0</v>
      </c>
      <c r="I54" s="55"/>
      <c r="J54" s="8"/>
      <c r="K54" s="56">
        <f t="shared" si="10"/>
        <v>0</v>
      </c>
      <c r="L54" s="55"/>
      <c r="M54" s="8"/>
      <c r="N54" s="56">
        <f t="shared" si="11"/>
        <v>0</v>
      </c>
    </row>
    <row r="55" spans="1:14" ht="12.75" hidden="1">
      <c r="A55" s="78" t="s">
        <v>57</v>
      </c>
      <c r="B55" s="55"/>
      <c r="C55" s="8"/>
      <c r="D55" s="8"/>
      <c r="E55" s="56">
        <f t="shared" si="8"/>
        <v>0</v>
      </c>
      <c r="F55" s="55"/>
      <c r="G55" s="8"/>
      <c r="H55" s="56">
        <f t="shared" si="9"/>
        <v>0</v>
      </c>
      <c r="I55" s="72"/>
      <c r="J55" s="8"/>
      <c r="K55" s="56">
        <f t="shared" si="10"/>
        <v>0</v>
      </c>
      <c r="L55" s="55"/>
      <c r="M55" s="8"/>
      <c r="N55" s="56">
        <f t="shared" si="11"/>
        <v>0</v>
      </c>
    </row>
    <row r="56" spans="1:14" ht="12.75" hidden="1">
      <c r="A56" s="78" t="s">
        <v>58</v>
      </c>
      <c r="B56" s="55"/>
      <c r="C56" s="8"/>
      <c r="D56" s="8"/>
      <c r="E56" s="56">
        <f t="shared" si="8"/>
        <v>0</v>
      </c>
      <c r="F56" s="55"/>
      <c r="G56" s="8"/>
      <c r="H56" s="56">
        <f t="shared" si="9"/>
        <v>0</v>
      </c>
      <c r="I56" s="55"/>
      <c r="J56" s="8"/>
      <c r="K56" s="56">
        <f t="shared" si="10"/>
        <v>0</v>
      </c>
      <c r="L56" s="55"/>
      <c r="M56" s="8"/>
      <c r="N56" s="56">
        <f t="shared" si="11"/>
        <v>0</v>
      </c>
    </row>
    <row r="57" spans="1:14" ht="12.75" hidden="1">
      <c r="A57" s="78" t="s">
        <v>69</v>
      </c>
      <c r="B57" s="55"/>
      <c r="C57" s="8"/>
      <c r="D57" s="8"/>
      <c r="E57" s="56">
        <f t="shared" si="8"/>
        <v>0</v>
      </c>
      <c r="F57" s="55"/>
      <c r="G57" s="8"/>
      <c r="H57" s="56"/>
      <c r="I57" s="55"/>
      <c r="J57" s="8"/>
      <c r="K57" s="56"/>
      <c r="L57" s="55"/>
      <c r="M57" s="8"/>
      <c r="N57" s="56"/>
    </row>
    <row r="58" spans="1:14" ht="12.75" hidden="1">
      <c r="A58" s="78" t="s">
        <v>59</v>
      </c>
      <c r="B58" s="55"/>
      <c r="C58" s="8"/>
      <c r="D58" s="8"/>
      <c r="E58" s="56">
        <f t="shared" si="8"/>
        <v>0</v>
      </c>
      <c r="F58" s="55"/>
      <c r="G58" s="8"/>
      <c r="H58" s="56">
        <f t="shared" si="9"/>
        <v>0</v>
      </c>
      <c r="I58" s="55"/>
      <c r="J58" s="8"/>
      <c r="K58" s="56">
        <f t="shared" si="10"/>
        <v>0</v>
      </c>
      <c r="L58" s="55"/>
      <c r="M58" s="8"/>
      <c r="N58" s="56">
        <f t="shared" si="11"/>
        <v>0</v>
      </c>
    </row>
    <row r="59" spans="1:14" ht="12.75" hidden="1">
      <c r="A59" s="78" t="s">
        <v>60</v>
      </c>
      <c r="B59" s="55"/>
      <c r="C59" s="8"/>
      <c r="D59" s="8"/>
      <c r="E59" s="56">
        <f t="shared" si="8"/>
        <v>0</v>
      </c>
      <c r="F59" s="55"/>
      <c r="G59" s="8"/>
      <c r="H59" s="56">
        <f t="shared" si="9"/>
        <v>0</v>
      </c>
      <c r="I59" s="55"/>
      <c r="J59" s="8"/>
      <c r="K59" s="56">
        <f t="shared" si="10"/>
        <v>0</v>
      </c>
      <c r="L59" s="55"/>
      <c r="M59" s="8"/>
      <c r="N59" s="56">
        <f t="shared" si="11"/>
        <v>0</v>
      </c>
    </row>
    <row r="60" spans="1:14" ht="12.75">
      <c r="A60" s="78" t="s">
        <v>61</v>
      </c>
      <c r="B60" s="55">
        <v>150</v>
      </c>
      <c r="C60" s="8"/>
      <c r="D60" s="8"/>
      <c r="E60" s="56">
        <f t="shared" si="8"/>
        <v>150</v>
      </c>
      <c r="F60" s="55"/>
      <c r="G60" s="8"/>
      <c r="H60" s="56">
        <f t="shared" si="9"/>
        <v>150</v>
      </c>
      <c r="I60" s="55"/>
      <c r="J60" s="8"/>
      <c r="K60" s="56">
        <f t="shared" si="10"/>
        <v>150</v>
      </c>
      <c r="L60" s="55"/>
      <c r="M60" s="8"/>
      <c r="N60" s="56">
        <f t="shared" si="11"/>
        <v>150</v>
      </c>
    </row>
    <row r="61" spans="1:14" ht="12.75" hidden="1">
      <c r="A61" s="79" t="s">
        <v>62</v>
      </c>
      <c r="B61" s="57">
        <f>SUM(B63:B65)</f>
        <v>0</v>
      </c>
      <c r="C61" s="9">
        <f aca="true" t="shared" si="12" ref="C61:N61">SUM(C63:C65)</f>
        <v>0</v>
      </c>
      <c r="D61" s="9">
        <f t="shared" si="12"/>
        <v>0</v>
      </c>
      <c r="E61" s="58">
        <f t="shared" si="12"/>
        <v>0</v>
      </c>
      <c r="F61" s="57">
        <f t="shared" si="12"/>
        <v>0</v>
      </c>
      <c r="G61" s="9">
        <f t="shared" si="12"/>
        <v>0</v>
      </c>
      <c r="H61" s="58">
        <f t="shared" si="12"/>
        <v>0</v>
      </c>
      <c r="I61" s="57">
        <f t="shared" si="12"/>
        <v>0</v>
      </c>
      <c r="J61" s="9">
        <f t="shared" si="12"/>
        <v>0</v>
      </c>
      <c r="K61" s="58">
        <f t="shared" si="12"/>
        <v>0</v>
      </c>
      <c r="L61" s="57">
        <f t="shared" si="12"/>
        <v>0</v>
      </c>
      <c r="M61" s="9">
        <f t="shared" si="12"/>
        <v>0</v>
      </c>
      <c r="N61" s="58">
        <f t="shared" si="12"/>
        <v>0</v>
      </c>
    </row>
    <row r="62" spans="1:14" ht="12.75" hidden="1">
      <c r="A62" s="76" t="s">
        <v>47</v>
      </c>
      <c r="B62" s="55"/>
      <c r="C62" s="8"/>
      <c r="D62" s="8"/>
      <c r="E62" s="56"/>
      <c r="F62" s="55"/>
      <c r="G62" s="8"/>
      <c r="H62" s="56"/>
      <c r="I62" s="55"/>
      <c r="J62" s="8"/>
      <c r="K62" s="56"/>
      <c r="L62" s="55"/>
      <c r="M62" s="8"/>
      <c r="N62" s="56">
        <f>K62+L62+M62</f>
        <v>0</v>
      </c>
    </row>
    <row r="63" spans="1:14" ht="12.75" hidden="1">
      <c r="A63" s="78" t="s">
        <v>63</v>
      </c>
      <c r="B63" s="55"/>
      <c r="C63" s="8"/>
      <c r="D63" s="8"/>
      <c r="E63" s="56">
        <f>B63+C63+D63</f>
        <v>0</v>
      </c>
      <c r="F63" s="55"/>
      <c r="G63" s="8"/>
      <c r="H63" s="56">
        <f>E63+F63+G63</f>
        <v>0</v>
      </c>
      <c r="I63" s="55"/>
      <c r="J63" s="8"/>
      <c r="K63" s="56">
        <f>H63+I63+J63</f>
        <v>0</v>
      </c>
      <c r="L63" s="55"/>
      <c r="M63" s="8"/>
      <c r="N63" s="56">
        <f>K63+L63+M63</f>
        <v>0</v>
      </c>
    </row>
    <row r="64" spans="1:14" ht="12.75" hidden="1">
      <c r="A64" s="78" t="s">
        <v>64</v>
      </c>
      <c r="B64" s="55"/>
      <c r="C64" s="8"/>
      <c r="D64" s="8"/>
      <c r="E64" s="56">
        <f>B64+C64+D64</f>
        <v>0</v>
      </c>
      <c r="F64" s="55"/>
      <c r="G64" s="8"/>
      <c r="H64" s="56">
        <f>E64+F64+G64</f>
        <v>0</v>
      </c>
      <c r="I64" s="55"/>
      <c r="J64" s="8"/>
      <c r="K64" s="56">
        <f>H64+I64+J64</f>
        <v>0</v>
      </c>
      <c r="L64" s="55"/>
      <c r="M64" s="8"/>
      <c r="N64" s="56">
        <f>K64+L64+M64</f>
        <v>0</v>
      </c>
    </row>
    <row r="65" spans="1:14" ht="12.75" hidden="1">
      <c r="A65" s="78" t="s">
        <v>65</v>
      </c>
      <c r="B65" s="55"/>
      <c r="C65" s="8"/>
      <c r="D65" s="8"/>
      <c r="E65" s="56">
        <f>B65+C65+D65</f>
        <v>0</v>
      </c>
      <c r="F65" s="59"/>
      <c r="G65" s="11"/>
      <c r="H65" s="60">
        <f>E65+F65+G65</f>
        <v>0</v>
      </c>
      <c r="I65" s="59"/>
      <c r="J65" s="11"/>
      <c r="K65" s="60">
        <f>H65+I65+J65</f>
        <v>0</v>
      </c>
      <c r="L65" s="59"/>
      <c r="M65" s="11"/>
      <c r="N65" s="60">
        <f>K65+L65+M65</f>
        <v>0</v>
      </c>
    </row>
    <row r="66" spans="1:14" ht="12.75" hidden="1">
      <c r="A66" s="75" t="s">
        <v>66</v>
      </c>
      <c r="B66" s="53">
        <f>SUM(B68:B77)</f>
        <v>0</v>
      </c>
      <c r="C66" s="7">
        <f aca="true" t="shared" si="13" ref="C66:N66">SUM(C68:C77)</f>
        <v>0</v>
      </c>
      <c r="D66" s="7">
        <f t="shared" si="13"/>
        <v>0</v>
      </c>
      <c r="E66" s="54">
        <f t="shared" si="13"/>
        <v>0</v>
      </c>
      <c r="F66" s="53">
        <f t="shared" si="13"/>
        <v>0</v>
      </c>
      <c r="G66" s="7">
        <f t="shared" si="13"/>
        <v>0</v>
      </c>
      <c r="H66" s="54">
        <f t="shared" si="13"/>
        <v>0</v>
      </c>
      <c r="I66" s="53">
        <f t="shared" si="13"/>
        <v>0</v>
      </c>
      <c r="J66" s="7">
        <f t="shared" si="13"/>
        <v>0</v>
      </c>
      <c r="K66" s="54">
        <f t="shared" si="13"/>
        <v>0</v>
      </c>
      <c r="L66" s="53">
        <f t="shared" si="13"/>
        <v>0</v>
      </c>
      <c r="M66" s="7">
        <f t="shared" si="13"/>
        <v>0</v>
      </c>
      <c r="N66" s="54">
        <f t="shared" si="13"/>
        <v>0</v>
      </c>
    </row>
    <row r="67" spans="1:14" ht="12.75" hidden="1">
      <c r="A67" s="80" t="s">
        <v>47</v>
      </c>
      <c r="B67" s="55"/>
      <c r="C67" s="8"/>
      <c r="D67" s="8"/>
      <c r="E67" s="56"/>
      <c r="F67" s="55"/>
      <c r="G67" s="8"/>
      <c r="H67" s="56"/>
      <c r="I67" s="55"/>
      <c r="J67" s="8"/>
      <c r="K67" s="56"/>
      <c r="L67" s="55"/>
      <c r="M67" s="8"/>
      <c r="N67" s="56"/>
    </row>
    <row r="68" spans="1:14" ht="12.75" hidden="1">
      <c r="A68" s="78" t="s">
        <v>50</v>
      </c>
      <c r="B68" s="55"/>
      <c r="C68" s="8"/>
      <c r="D68" s="8"/>
      <c r="E68" s="56">
        <f>B68+C68+D68</f>
        <v>0</v>
      </c>
      <c r="F68" s="55"/>
      <c r="G68" s="8"/>
      <c r="H68" s="56">
        <f>E68+F68+G68</f>
        <v>0</v>
      </c>
      <c r="I68" s="55"/>
      <c r="J68" s="8"/>
      <c r="K68" s="56">
        <f>H68+I68+J68</f>
        <v>0</v>
      </c>
      <c r="L68" s="55"/>
      <c r="M68" s="8"/>
      <c r="N68" s="56">
        <f>K68+L68+M68</f>
        <v>0</v>
      </c>
    </row>
    <row r="69" spans="1:14" ht="12.75" hidden="1">
      <c r="A69" s="82" t="s">
        <v>51</v>
      </c>
      <c r="B69" s="55"/>
      <c r="C69" s="8"/>
      <c r="D69" s="8"/>
      <c r="E69" s="56">
        <f aca="true" t="shared" si="14" ref="E69:E77">B69+C69+D69</f>
        <v>0</v>
      </c>
      <c r="F69" s="55"/>
      <c r="G69" s="8"/>
      <c r="H69" s="56">
        <f aca="true" t="shared" si="15" ref="H69:H77">E69+F69+G69</f>
        <v>0</v>
      </c>
      <c r="I69" s="55"/>
      <c r="J69" s="8"/>
      <c r="K69" s="56">
        <f aca="true" t="shared" si="16" ref="K69:K77">H69+I69+J69</f>
        <v>0</v>
      </c>
      <c r="L69" s="55"/>
      <c r="M69" s="8"/>
      <c r="N69" s="56">
        <f aca="true" t="shared" si="17" ref="N69:N77">K69+L69+M69</f>
        <v>0</v>
      </c>
    </row>
    <row r="70" spans="1:14" ht="12.75" hidden="1">
      <c r="A70" s="82" t="s">
        <v>49</v>
      </c>
      <c r="B70" s="55"/>
      <c r="C70" s="8"/>
      <c r="D70" s="8"/>
      <c r="E70" s="56">
        <f t="shared" si="14"/>
        <v>0</v>
      </c>
      <c r="F70" s="55"/>
      <c r="G70" s="8"/>
      <c r="H70" s="56">
        <f t="shared" si="15"/>
        <v>0</v>
      </c>
      <c r="I70" s="55"/>
      <c r="J70" s="8"/>
      <c r="K70" s="56">
        <f t="shared" si="16"/>
        <v>0</v>
      </c>
      <c r="L70" s="55"/>
      <c r="M70" s="8"/>
      <c r="N70" s="56">
        <f t="shared" si="17"/>
        <v>0</v>
      </c>
    </row>
    <row r="71" spans="1:14" ht="12.75" hidden="1">
      <c r="A71" s="82" t="s">
        <v>67</v>
      </c>
      <c r="B71" s="55"/>
      <c r="C71" s="8"/>
      <c r="D71" s="8"/>
      <c r="E71" s="56">
        <f t="shared" si="14"/>
        <v>0</v>
      </c>
      <c r="F71" s="55"/>
      <c r="G71" s="8"/>
      <c r="H71" s="56">
        <f t="shared" si="15"/>
        <v>0</v>
      </c>
      <c r="I71" s="55"/>
      <c r="J71" s="8"/>
      <c r="K71" s="56">
        <f t="shared" si="16"/>
        <v>0</v>
      </c>
      <c r="L71" s="55"/>
      <c r="M71" s="8"/>
      <c r="N71" s="56">
        <f t="shared" si="17"/>
        <v>0</v>
      </c>
    </row>
    <row r="72" spans="1:14" ht="12.75" hidden="1">
      <c r="A72" s="78" t="s">
        <v>52</v>
      </c>
      <c r="B72" s="55"/>
      <c r="C72" s="8"/>
      <c r="D72" s="8"/>
      <c r="E72" s="56">
        <f t="shared" si="14"/>
        <v>0</v>
      </c>
      <c r="F72" s="55"/>
      <c r="G72" s="8"/>
      <c r="H72" s="56">
        <f t="shared" si="15"/>
        <v>0</v>
      </c>
      <c r="I72" s="55"/>
      <c r="J72" s="8"/>
      <c r="K72" s="56">
        <f t="shared" si="16"/>
        <v>0</v>
      </c>
      <c r="L72" s="55"/>
      <c r="M72" s="8"/>
      <c r="N72" s="56">
        <f t="shared" si="17"/>
        <v>0</v>
      </c>
    </row>
    <row r="73" spans="1:14" ht="12.75" hidden="1">
      <c r="A73" s="78" t="s">
        <v>68</v>
      </c>
      <c r="B73" s="55"/>
      <c r="C73" s="8"/>
      <c r="D73" s="8"/>
      <c r="E73" s="56">
        <f t="shared" si="14"/>
        <v>0</v>
      </c>
      <c r="F73" s="55"/>
      <c r="G73" s="8"/>
      <c r="H73" s="56">
        <f t="shared" si="15"/>
        <v>0</v>
      </c>
      <c r="I73" s="55"/>
      <c r="J73" s="8"/>
      <c r="K73" s="56">
        <f t="shared" si="16"/>
        <v>0</v>
      </c>
      <c r="L73" s="55"/>
      <c r="M73" s="8"/>
      <c r="N73" s="56">
        <f t="shared" si="17"/>
        <v>0</v>
      </c>
    </row>
    <row r="74" spans="1:14" ht="12.75" hidden="1">
      <c r="A74" s="78" t="s">
        <v>69</v>
      </c>
      <c r="B74" s="55"/>
      <c r="C74" s="8"/>
      <c r="D74" s="8"/>
      <c r="E74" s="56">
        <f t="shared" si="14"/>
        <v>0</v>
      </c>
      <c r="F74" s="55"/>
      <c r="G74" s="8"/>
      <c r="H74" s="56">
        <f t="shared" si="15"/>
        <v>0</v>
      </c>
      <c r="I74" s="55"/>
      <c r="J74" s="8"/>
      <c r="K74" s="56">
        <f t="shared" si="16"/>
        <v>0</v>
      </c>
      <c r="L74" s="55"/>
      <c r="M74" s="8"/>
      <c r="N74" s="56">
        <f t="shared" si="17"/>
        <v>0</v>
      </c>
    </row>
    <row r="75" spans="1:14" ht="12.75" hidden="1">
      <c r="A75" s="78" t="s">
        <v>70</v>
      </c>
      <c r="B75" s="55"/>
      <c r="C75" s="8"/>
      <c r="D75" s="8"/>
      <c r="E75" s="56">
        <f t="shared" si="14"/>
        <v>0</v>
      </c>
      <c r="F75" s="55"/>
      <c r="G75" s="8"/>
      <c r="H75" s="56">
        <f t="shared" si="15"/>
        <v>0</v>
      </c>
      <c r="I75" s="55"/>
      <c r="J75" s="8"/>
      <c r="K75" s="56">
        <f t="shared" si="16"/>
        <v>0</v>
      </c>
      <c r="L75" s="55"/>
      <c r="M75" s="8"/>
      <c r="N75" s="56">
        <f t="shared" si="17"/>
        <v>0</v>
      </c>
    </row>
    <row r="76" spans="1:14" ht="12.75" hidden="1">
      <c r="A76" s="78" t="s">
        <v>56</v>
      </c>
      <c r="B76" s="55"/>
      <c r="C76" s="8"/>
      <c r="D76" s="8"/>
      <c r="E76" s="56">
        <f t="shared" si="14"/>
        <v>0</v>
      </c>
      <c r="F76" s="55"/>
      <c r="G76" s="8"/>
      <c r="H76" s="56">
        <f t="shared" si="15"/>
        <v>0</v>
      </c>
      <c r="I76" s="55"/>
      <c r="J76" s="8"/>
      <c r="K76" s="56">
        <f t="shared" si="16"/>
        <v>0</v>
      </c>
      <c r="L76" s="55"/>
      <c r="M76" s="8"/>
      <c r="N76" s="56">
        <f t="shared" si="17"/>
        <v>0</v>
      </c>
    </row>
    <row r="77" spans="1:14" ht="12.75" hidden="1">
      <c r="A77" s="78" t="s">
        <v>71</v>
      </c>
      <c r="B77" s="55"/>
      <c r="C77" s="8"/>
      <c r="D77" s="8"/>
      <c r="E77" s="56">
        <f t="shared" si="14"/>
        <v>0</v>
      </c>
      <c r="F77" s="55"/>
      <c r="G77" s="8"/>
      <c r="H77" s="56">
        <f t="shared" si="15"/>
        <v>0</v>
      </c>
      <c r="I77" s="55"/>
      <c r="J77" s="8"/>
      <c r="K77" s="56">
        <f t="shared" si="16"/>
        <v>0</v>
      </c>
      <c r="L77" s="55"/>
      <c r="M77" s="8"/>
      <c r="N77" s="56">
        <f t="shared" si="17"/>
        <v>0</v>
      </c>
    </row>
    <row r="78" spans="1:14" ht="12.75" hidden="1">
      <c r="A78" s="79" t="s">
        <v>72</v>
      </c>
      <c r="B78" s="57">
        <f>SUM(B80:B82)</f>
        <v>0</v>
      </c>
      <c r="C78" s="9">
        <f aca="true" t="shared" si="18" ref="C78:N78">SUM(C80:C82)</f>
        <v>0</v>
      </c>
      <c r="D78" s="9">
        <f t="shared" si="18"/>
        <v>0</v>
      </c>
      <c r="E78" s="58">
        <f t="shared" si="18"/>
        <v>0</v>
      </c>
      <c r="F78" s="57">
        <f t="shared" si="18"/>
        <v>0</v>
      </c>
      <c r="G78" s="9">
        <f t="shared" si="18"/>
        <v>0</v>
      </c>
      <c r="H78" s="58">
        <f t="shared" si="18"/>
        <v>0</v>
      </c>
      <c r="I78" s="57">
        <f t="shared" si="18"/>
        <v>0</v>
      </c>
      <c r="J78" s="9">
        <f t="shared" si="18"/>
        <v>0</v>
      </c>
      <c r="K78" s="58">
        <f t="shared" si="18"/>
        <v>0</v>
      </c>
      <c r="L78" s="57">
        <f t="shared" si="18"/>
        <v>0</v>
      </c>
      <c r="M78" s="9">
        <f t="shared" si="18"/>
        <v>0</v>
      </c>
      <c r="N78" s="58">
        <f t="shared" si="18"/>
        <v>0</v>
      </c>
    </row>
    <row r="79" spans="1:14" ht="12.75" hidden="1">
      <c r="A79" s="76" t="s">
        <v>47</v>
      </c>
      <c r="B79" s="55"/>
      <c r="C79" s="8"/>
      <c r="D79" s="8"/>
      <c r="E79" s="56"/>
      <c r="F79" s="55"/>
      <c r="G79" s="8"/>
      <c r="H79" s="56"/>
      <c r="I79" s="55"/>
      <c r="J79" s="8"/>
      <c r="K79" s="56"/>
      <c r="L79" s="55"/>
      <c r="M79" s="8"/>
      <c r="N79" s="56"/>
    </row>
    <row r="80" spans="1:14" ht="12.75" hidden="1">
      <c r="A80" s="78" t="s">
        <v>73</v>
      </c>
      <c r="B80" s="55"/>
      <c r="C80" s="8"/>
      <c r="D80" s="8"/>
      <c r="E80" s="56">
        <f>B80+C80+D80</f>
        <v>0</v>
      </c>
      <c r="F80" s="55"/>
      <c r="G80" s="8"/>
      <c r="H80" s="56">
        <f>E80+F80+G80</f>
        <v>0</v>
      </c>
      <c r="I80" s="55"/>
      <c r="J80" s="8"/>
      <c r="K80" s="56">
        <f>H80+I80+J80</f>
        <v>0</v>
      </c>
      <c r="L80" s="55"/>
      <c r="M80" s="8"/>
      <c r="N80" s="56">
        <f>K80+L80+M80</f>
        <v>0</v>
      </c>
    </row>
    <row r="81" spans="1:14" ht="12.75" hidden="1">
      <c r="A81" s="78" t="s">
        <v>42</v>
      </c>
      <c r="B81" s="55"/>
      <c r="C81" s="8"/>
      <c r="D81" s="8"/>
      <c r="E81" s="56">
        <f>B81+C81+D81</f>
        <v>0</v>
      </c>
      <c r="F81" s="55"/>
      <c r="G81" s="8"/>
      <c r="H81" s="56">
        <f>E81+F81+G81</f>
        <v>0</v>
      </c>
      <c r="I81" s="55"/>
      <c r="J81" s="8"/>
      <c r="K81" s="56">
        <f>H81+I81+J81</f>
        <v>0</v>
      </c>
      <c r="L81" s="55"/>
      <c r="M81" s="8"/>
      <c r="N81" s="56">
        <f>K81+L81+M81</f>
        <v>0</v>
      </c>
    </row>
    <row r="82" spans="1:14" ht="12.75" hidden="1">
      <c r="A82" s="78" t="s">
        <v>64</v>
      </c>
      <c r="B82" s="55"/>
      <c r="C82" s="8"/>
      <c r="D82" s="8"/>
      <c r="E82" s="56">
        <f>B82+C82+D82</f>
        <v>0</v>
      </c>
      <c r="F82" s="55"/>
      <c r="G82" s="8"/>
      <c r="H82" s="56">
        <f>E82+F82+G82</f>
        <v>0</v>
      </c>
      <c r="I82" s="55"/>
      <c r="J82" s="8"/>
      <c r="K82" s="56">
        <f>H82+I82+J82</f>
        <v>0</v>
      </c>
      <c r="L82" s="55"/>
      <c r="M82" s="8"/>
      <c r="N82" s="56">
        <f>K82+L82+M82</f>
        <v>0</v>
      </c>
    </row>
    <row r="83" spans="1:14" ht="12.75" hidden="1">
      <c r="A83" s="79" t="s">
        <v>74</v>
      </c>
      <c r="B83" s="57"/>
      <c r="C83" s="9"/>
      <c r="D83" s="9"/>
      <c r="E83" s="58">
        <f>B83+C83+D83</f>
        <v>0</v>
      </c>
      <c r="F83" s="57"/>
      <c r="G83" s="9"/>
      <c r="H83" s="58">
        <f>E83+F83+G83</f>
        <v>0</v>
      </c>
      <c r="I83" s="57"/>
      <c r="J83" s="9"/>
      <c r="K83" s="58">
        <f>H83+I83+J83</f>
        <v>0</v>
      </c>
      <c r="L83" s="57"/>
      <c r="M83" s="9"/>
      <c r="N83" s="58">
        <f>K83+L83+M83</f>
        <v>0</v>
      </c>
    </row>
    <row r="84" spans="1:14" ht="16.5" thickBot="1">
      <c r="A84" s="83" t="s">
        <v>75</v>
      </c>
      <c r="B84" s="61">
        <f aca="true" t="shared" si="19" ref="B84:N84">B11+B14+B43+B83+B66+B37</f>
        <v>3209466</v>
      </c>
      <c r="C84" s="12">
        <f t="shared" si="19"/>
        <v>4283335.1</v>
      </c>
      <c r="D84" s="12">
        <f t="shared" si="19"/>
        <v>0</v>
      </c>
      <c r="E84" s="62">
        <f t="shared" si="19"/>
        <v>7492801.1</v>
      </c>
      <c r="F84" s="61">
        <f t="shared" si="19"/>
        <v>0</v>
      </c>
      <c r="G84" s="12">
        <f t="shared" si="19"/>
        <v>0</v>
      </c>
      <c r="H84" s="62">
        <f t="shared" si="19"/>
        <v>7492792.5</v>
      </c>
      <c r="I84" s="61">
        <f t="shared" si="19"/>
        <v>0</v>
      </c>
      <c r="J84" s="12">
        <f t="shared" si="19"/>
        <v>0</v>
      </c>
      <c r="K84" s="62">
        <f t="shared" si="19"/>
        <v>7492792.5</v>
      </c>
      <c r="L84" s="61">
        <f t="shared" si="19"/>
        <v>0</v>
      </c>
      <c r="M84" s="12">
        <f t="shared" si="19"/>
        <v>0</v>
      </c>
      <c r="N84" s="62">
        <f t="shared" si="19"/>
        <v>7492792.5</v>
      </c>
    </row>
    <row r="85" spans="1:14" ht="12.75">
      <c r="A85" s="75" t="s">
        <v>76</v>
      </c>
      <c r="B85" s="53"/>
      <c r="C85" s="8"/>
      <c r="D85" s="8"/>
      <c r="E85" s="56"/>
      <c r="F85" s="55"/>
      <c r="G85" s="8"/>
      <c r="H85" s="56"/>
      <c r="I85" s="55"/>
      <c r="J85" s="8"/>
      <c r="K85" s="56"/>
      <c r="L85" s="55"/>
      <c r="M85" s="8"/>
      <c r="N85" s="56"/>
    </row>
    <row r="86" spans="1:14" ht="12.75">
      <c r="A86" s="75" t="s">
        <v>77</v>
      </c>
      <c r="B86" s="53">
        <f>B87+B95</f>
        <v>43400</v>
      </c>
      <c r="C86" s="7">
        <f aca="true" t="shared" si="20" ref="C86:N86">C87+C95</f>
        <v>2150</v>
      </c>
      <c r="D86" s="7">
        <f t="shared" si="20"/>
        <v>0</v>
      </c>
      <c r="E86" s="54">
        <f t="shared" si="20"/>
        <v>45550</v>
      </c>
      <c r="F86" s="53">
        <f t="shared" si="20"/>
        <v>0</v>
      </c>
      <c r="G86" s="7">
        <f t="shared" si="20"/>
        <v>0</v>
      </c>
      <c r="H86" s="54">
        <f t="shared" si="20"/>
        <v>45450</v>
      </c>
      <c r="I86" s="53">
        <f t="shared" si="20"/>
        <v>0</v>
      </c>
      <c r="J86" s="7">
        <f t="shared" si="20"/>
        <v>0</v>
      </c>
      <c r="K86" s="54">
        <f t="shared" si="20"/>
        <v>45450</v>
      </c>
      <c r="L86" s="53">
        <f t="shared" si="20"/>
        <v>0</v>
      </c>
      <c r="M86" s="7">
        <f t="shared" si="20"/>
        <v>0</v>
      </c>
      <c r="N86" s="54">
        <f t="shared" si="20"/>
        <v>45450</v>
      </c>
    </row>
    <row r="87" spans="1:14" ht="12.75">
      <c r="A87" s="84" t="s">
        <v>78</v>
      </c>
      <c r="B87" s="63">
        <f aca="true" t="shared" si="21" ref="B87:N87">SUM(B89:B94)</f>
        <v>40400</v>
      </c>
      <c r="C87" s="13">
        <f t="shared" si="21"/>
        <v>2050</v>
      </c>
      <c r="D87" s="13">
        <f t="shared" si="21"/>
        <v>0</v>
      </c>
      <c r="E87" s="64">
        <f t="shared" si="21"/>
        <v>42450</v>
      </c>
      <c r="F87" s="63">
        <f t="shared" si="21"/>
        <v>0</v>
      </c>
      <c r="G87" s="13">
        <f t="shared" si="21"/>
        <v>0</v>
      </c>
      <c r="H87" s="64">
        <f t="shared" si="21"/>
        <v>42450</v>
      </c>
      <c r="I87" s="63">
        <f t="shared" si="21"/>
        <v>0</v>
      </c>
      <c r="J87" s="13">
        <f t="shared" si="21"/>
        <v>0</v>
      </c>
      <c r="K87" s="64">
        <f t="shared" si="21"/>
        <v>42450</v>
      </c>
      <c r="L87" s="63">
        <f t="shared" si="21"/>
        <v>0</v>
      </c>
      <c r="M87" s="13">
        <f t="shared" si="21"/>
        <v>0</v>
      </c>
      <c r="N87" s="64">
        <f t="shared" si="21"/>
        <v>42450</v>
      </c>
    </row>
    <row r="88" spans="1:14" ht="12.75">
      <c r="A88" s="80" t="s">
        <v>47</v>
      </c>
      <c r="B88" s="55"/>
      <c r="C88" s="8"/>
      <c r="D88" s="8"/>
      <c r="E88" s="56"/>
      <c r="F88" s="55"/>
      <c r="G88" s="8"/>
      <c r="H88" s="56"/>
      <c r="I88" s="55"/>
      <c r="J88" s="8"/>
      <c r="K88" s="56"/>
      <c r="L88" s="55"/>
      <c r="M88" s="8"/>
      <c r="N88" s="56"/>
    </row>
    <row r="89" spans="1:14" ht="12.75">
      <c r="A89" s="78" t="s">
        <v>231</v>
      </c>
      <c r="B89" s="55">
        <v>18747</v>
      </c>
      <c r="C89" s="8"/>
      <c r="D89" s="8"/>
      <c r="E89" s="56">
        <f>B89+C89</f>
        <v>18747</v>
      </c>
      <c r="F89" s="55"/>
      <c r="G89" s="8"/>
      <c r="H89" s="56">
        <f aca="true" t="shared" si="22" ref="H89:H94">E89+F89+G89</f>
        <v>18747</v>
      </c>
      <c r="I89" s="55"/>
      <c r="J89" s="8"/>
      <c r="K89" s="56">
        <f aca="true" t="shared" si="23" ref="K89:K94">H89+I89+J89</f>
        <v>18747</v>
      </c>
      <c r="L89" s="55"/>
      <c r="M89" s="8"/>
      <c r="N89" s="56">
        <f aca="true" t="shared" si="24" ref="N89:N94">K89+L89+M89</f>
        <v>18747</v>
      </c>
    </row>
    <row r="90" spans="1:14" ht="12.75">
      <c r="A90" s="78" t="s">
        <v>79</v>
      </c>
      <c r="B90" s="55">
        <v>4767</v>
      </c>
      <c r="C90" s="8"/>
      <c r="D90" s="8"/>
      <c r="E90" s="56">
        <f>B90+C90</f>
        <v>4767</v>
      </c>
      <c r="F90" s="55"/>
      <c r="G90" s="8"/>
      <c r="H90" s="56">
        <f t="shared" si="22"/>
        <v>4767</v>
      </c>
      <c r="I90" s="55"/>
      <c r="J90" s="8"/>
      <c r="K90" s="56">
        <f t="shared" si="23"/>
        <v>4767</v>
      </c>
      <c r="L90" s="55"/>
      <c r="M90" s="8"/>
      <c r="N90" s="56">
        <f t="shared" si="24"/>
        <v>4767</v>
      </c>
    </row>
    <row r="91" spans="1:14" ht="12.75">
      <c r="A91" s="78" t="s">
        <v>80</v>
      </c>
      <c r="B91" s="55">
        <v>1150</v>
      </c>
      <c r="C91" s="8">
        <v>150</v>
      </c>
      <c r="D91" s="8"/>
      <c r="E91" s="56">
        <f>B91+C91+D91</f>
        <v>1300</v>
      </c>
      <c r="F91" s="55"/>
      <c r="G91" s="8"/>
      <c r="H91" s="56">
        <f t="shared" si="22"/>
        <v>1300</v>
      </c>
      <c r="I91" s="55"/>
      <c r="J91" s="8"/>
      <c r="K91" s="56">
        <f t="shared" si="23"/>
        <v>1300</v>
      </c>
      <c r="L91" s="55"/>
      <c r="M91" s="8"/>
      <c r="N91" s="56">
        <f t="shared" si="24"/>
        <v>1300</v>
      </c>
    </row>
    <row r="92" spans="1:14" ht="12.75">
      <c r="A92" s="78" t="s">
        <v>81</v>
      </c>
      <c r="B92" s="55">
        <v>7581</v>
      </c>
      <c r="C92" s="8">
        <f>50+1450</f>
        <v>1500</v>
      </c>
      <c r="D92" s="8"/>
      <c r="E92" s="56">
        <f>B92+C92+D92</f>
        <v>9081</v>
      </c>
      <c r="F92" s="55"/>
      <c r="G92" s="8"/>
      <c r="H92" s="56">
        <f t="shared" si="22"/>
        <v>9081</v>
      </c>
      <c r="I92" s="55"/>
      <c r="J92" s="8"/>
      <c r="K92" s="56">
        <f t="shared" si="23"/>
        <v>9081</v>
      </c>
      <c r="L92" s="55"/>
      <c r="M92" s="8"/>
      <c r="N92" s="56">
        <f t="shared" si="24"/>
        <v>9081</v>
      </c>
    </row>
    <row r="93" spans="1:14" ht="12.75">
      <c r="A93" s="78" t="s">
        <v>82</v>
      </c>
      <c r="B93" s="55">
        <v>500</v>
      </c>
      <c r="C93" s="8"/>
      <c r="D93" s="8"/>
      <c r="E93" s="56">
        <f>SUM(B93:D93)</f>
        <v>500</v>
      </c>
      <c r="F93" s="55"/>
      <c r="G93" s="8"/>
      <c r="H93" s="56">
        <f t="shared" si="22"/>
        <v>500</v>
      </c>
      <c r="I93" s="55"/>
      <c r="J93" s="8"/>
      <c r="K93" s="56">
        <f t="shared" si="23"/>
        <v>500</v>
      </c>
      <c r="L93" s="55"/>
      <c r="M93" s="8"/>
      <c r="N93" s="56">
        <f t="shared" si="24"/>
        <v>500</v>
      </c>
    </row>
    <row r="94" spans="1:14" ht="12.75">
      <c r="A94" s="78" t="s">
        <v>83</v>
      </c>
      <c r="B94" s="55">
        <v>7655</v>
      </c>
      <c r="C94" s="8">
        <f>500-100</f>
        <v>400</v>
      </c>
      <c r="D94" s="8"/>
      <c r="E94" s="56">
        <f>SUM(B94:D94)</f>
        <v>8055</v>
      </c>
      <c r="F94" s="55"/>
      <c r="G94" s="8"/>
      <c r="H94" s="56">
        <f t="shared" si="22"/>
        <v>8055</v>
      </c>
      <c r="I94" s="55"/>
      <c r="J94" s="8"/>
      <c r="K94" s="56">
        <f t="shared" si="23"/>
        <v>8055</v>
      </c>
      <c r="L94" s="55"/>
      <c r="M94" s="8"/>
      <c r="N94" s="56">
        <f t="shared" si="24"/>
        <v>8055</v>
      </c>
    </row>
    <row r="95" spans="1:14" ht="12.75">
      <c r="A95" s="85" t="s">
        <v>84</v>
      </c>
      <c r="B95" s="65">
        <f>SUM(B97:B99)</f>
        <v>3000</v>
      </c>
      <c r="C95" s="14">
        <f aca="true" t="shared" si="25" ref="C95:N95">SUM(C97:C99)</f>
        <v>100</v>
      </c>
      <c r="D95" s="14">
        <f t="shared" si="25"/>
        <v>0</v>
      </c>
      <c r="E95" s="66">
        <f t="shared" si="25"/>
        <v>3100</v>
      </c>
      <c r="F95" s="65">
        <f t="shared" si="25"/>
        <v>0</v>
      </c>
      <c r="G95" s="14">
        <f t="shared" si="25"/>
        <v>0</v>
      </c>
      <c r="H95" s="66">
        <f t="shared" si="25"/>
        <v>3000</v>
      </c>
      <c r="I95" s="65">
        <f t="shared" si="25"/>
        <v>0</v>
      </c>
      <c r="J95" s="14">
        <f t="shared" si="25"/>
        <v>0</v>
      </c>
      <c r="K95" s="66">
        <f t="shared" si="25"/>
        <v>3000</v>
      </c>
      <c r="L95" s="65">
        <f t="shared" si="25"/>
        <v>0</v>
      </c>
      <c r="M95" s="14">
        <f t="shared" si="25"/>
        <v>0</v>
      </c>
      <c r="N95" s="66">
        <f t="shared" si="25"/>
        <v>3000</v>
      </c>
    </row>
    <row r="96" spans="1:14" ht="12.75">
      <c r="A96" s="76" t="s">
        <v>47</v>
      </c>
      <c r="B96" s="57"/>
      <c r="C96" s="9"/>
      <c r="D96" s="9"/>
      <c r="E96" s="58"/>
      <c r="F96" s="57"/>
      <c r="G96" s="9"/>
      <c r="H96" s="58"/>
      <c r="I96" s="57"/>
      <c r="J96" s="9"/>
      <c r="K96" s="58"/>
      <c r="L96" s="57"/>
      <c r="M96" s="9"/>
      <c r="N96" s="58"/>
    </row>
    <row r="97" spans="1:14" ht="12.75">
      <c r="A97" s="78" t="s">
        <v>255</v>
      </c>
      <c r="B97" s="55">
        <v>3000</v>
      </c>
      <c r="C97" s="8"/>
      <c r="D97" s="8"/>
      <c r="E97" s="56">
        <f>B97+C97</f>
        <v>3000</v>
      </c>
      <c r="F97" s="55"/>
      <c r="G97" s="8"/>
      <c r="H97" s="56">
        <f>E97+F97+G97</f>
        <v>3000</v>
      </c>
      <c r="I97" s="55"/>
      <c r="J97" s="8"/>
      <c r="K97" s="56">
        <f>H97+I97+J97</f>
        <v>3000</v>
      </c>
      <c r="L97" s="55"/>
      <c r="M97" s="8"/>
      <c r="N97" s="56">
        <f>K97+L97+M97</f>
        <v>3000</v>
      </c>
    </row>
    <row r="98" spans="1:14" ht="12.75">
      <c r="A98" s="81" t="s">
        <v>83</v>
      </c>
      <c r="B98" s="59"/>
      <c r="C98" s="11">
        <v>100</v>
      </c>
      <c r="D98" s="11"/>
      <c r="E98" s="60">
        <f>B98+C98</f>
        <v>100</v>
      </c>
      <c r="F98" s="55"/>
      <c r="G98" s="8"/>
      <c r="H98" s="56"/>
      <c r="I98" s="55"/>
      <c r="J98" s="8"/>
      <c r="K98" s="56"/>
      <c r="L98" s="55"/>
      <c r="M98" s="8"/>
      <c r="N98" s="56"/>
    </row>
    <row r="99" spans="1:14" ht="12.75" hidden="1">
      <c r="A99" s="81" t="s">
        <v>85</v>
      </c>
      <c r="B99" s="59"/>
      <c r="C99" s="11"/>
      <c r="D99" s="11"/>
      <c r="E99" s="60">
        <f>SUM(B99:D99)</f>
        <v>0</v>
      </c>
      <c r="F99" s="59"/>
      <c r="G99" s="11"/>
      <c r="H99" s="60">
        <f>E99+F99+G99</f>
        <v>0</v>
      </c>
      <c r="I99" s="59"/>
      <c r="J99" s="11"/>
      <c r="K99" s="60">
        <f>H99+I99+J99</f>
        <v>0</v>
      </c>
      <c r="L99" s="59"/>
      <c r="M99" s="11"/>
      <c r="N99" s="60">
        <f>K99+L99+M99</f>
        <v>0</v>
      </c>
    </row>
    <row r="100" spans="1:14" ht="12.75">
      <c r="A100" s="75" t="s">
        <v>86</v>
      </c>
      <c r="B100" s="53">
        <f>B101+B119</f>
        <v>296656</v>
      </c>
      <c r="C100" s="7">
        <f aca="true" t="shared" si="26" ref="C100:N100">C101+C119</f>
        <v>3996</v>
      </c>
      <c r="D100" s="7">
        <f t="shared" si="26"/>
        <v>0</v>
      </c>
      <c r="E100" s="54">
        <f t="shared" si="26"/>
        <v>300652</v>
      </c>
      <c r="F100" s="53">
        <f t="shared" si="26"/>
        <v>0</v>
      </c>
      <c r="G100" s="7">
        <f t="shared" si="26"/>
        <v>0</v>
      </c>
      <c r="H100" s="54">
        <f t="shared" si="26"/>
        <v>298694.8</v>
      </c>
      <c r="I100" s="53">
        <f t="shared" si="26"/>
        <v>0</v>
      </c>
      <c r="J100" s="7">
        <f t="shared" si="26"/>
        <v>0</v>
      </c>
      <c r="K100" s="54">
        <f t="shared" si="26"/>
        <v>298694.8</v>
      </c>
      <c r="L100" s="53">
        <f t="shared" si="26"/>
        <v>0</v>
      </c>
      <c r="M100" s="7">
        <f t="shared" si="26"/>
        <v>0</v>
      </c>
      <c r="N100" s="54">
        <f t="shared" si="26"/>
        <v>298694.8</v>
      </c>
    </row>
    <row r="101" spans="1:14" ht="12.75">
      <c r="A101" s="84" t="s">
        <v>78</v>
      </c>
      <c r="B101" s="63">
        <f>SUM(B103:B118)</f>
        <v>293649.2</v>
      </c>
      <c r="C101" s="13">
        <f aca="true" t="shared" si="27" ref="C101:N101">SUM(C103:C118)</f>
        <v>3996</v>
      </c>
      <c r="D101" s="13">
        <f t="shared" si="27"/>
        <v>0</v>
      </c>
      <c r="E101" s="64">
        <f t="shared" si="27"/>
        <v>297645.2</v>
      </c>
      <c r="F101" s="63">
        <f t="shared" si="27"/>
        <v>0</v>
      </c>
      <c r="G101" s="13">
        <f t="shared" si="27"/>
        <v>0</v>
      </c>
      <c r="H101" s="64">
        <f t="shared" si="27"/>
        <v>295688</v>
      </c>
      <c r="I101" s="63">
        <f t="shared" si="27"/>
        <v>0</v>
      </c>
      <c r="J101" s="13">
        <f t="shared" si="27"/>
        <v>0</v>
      </c>
      <c r="K101" s="64">
        <f t="shared" si="27"/>
        <v>295688</v>
      </c>
      <c r="L101" s="63">
        <f t="shared" si="27"/>
        <v>0</v>
      </c>
      <c r="M101" s="13">
        <f t="shared" si="27"/>
        <v>0</v>
      </c>
      <c r="N101" s="64">
        <f t="shared" si="27"/>
        <v>295688</v>
      </c>
    </row>
    <row r="102" spans="1:14" ht="12.75">
      <c r="A102" s="80" t="s">
        <v>47</v>
      </c>
      <c r="B102" s="55"/>
      <c r="C102" s="8"/>
      <c r="D102" s="8"/>
      <c r="E102" s="56"/>
      <c r="F102" s="55"/>
      <c r="G102" s="8"/>
      <c r="H102" s="56"/>
      <c r="I102" s="55"/>
      <c r="J102" s="8"/>
      <c r="K102" s="56"/>
      <c r="L102" s="55"/>
      <c r="M102" s="8"/>
      <c r="N102" s="56"/>
    </row>
    <row r="103" spans="1:14" ht="12.75">
      <c r="A103" s="87" t="s">
        <v>232</v>
      </c>
      <c r="B103" s="55">
        <v>134207</v>
      </c>
      <c r="C103" s="8">
        <v>2000</v>
      </c>
      <c r="D103" s="8"/>
      <c r="E103" s="56">
        <f>B103+C103+D103</f>
        <v>136207</v>
      </c>
      <c r="F103" s="55"/>
      <c r="G103" s="8"/>
      <c r="H103" s="56">
        <f>E103+F103+G103</f>
        <v>136207</v>
      </c>
      <c r="I103" s="55"/>
      <c r="J103" s="8"/>
      <c r="K103" s="56">
        <f>H103+I103+J103</f>
        <v>136207</v>
      </c>
      <c r="L103" s="55"/>
      <c r="M103" s="8"/>
      <c r="N103" s="56">
        <f>K103+L103+M103</f>
        <v>136207</v>
      </c>
    </row>
    <row r="104" spans="1:14" ht="12.75">
      <c r="A104" s="78" t="s">
        <v>79</v>
      </c>
      <c r="B104" s="55">
        <v>45321</v>
      </c>
      <c r="C104" s="8"/>
      <c r="D104" s="8"/>
      <c r="E104" s="56">
        <f aca="true" t="shared" si="28" ref="E104:E118">B104+C104+D104</f>
        <v>45321</v>
      </c>
      <c r="F104" s="55"/>
      <c r="G104" s="8"/>
      <c r="H104" s="56">
        <f aca="true" t="shared" si="29" ref="H104:H118">E104+F104+G104</f>
        <v>45321</v>
      </c>
      <c r="I104" s="55"/>
      <c r="J104" s="8"/>
      <c r="K104" s="56">
        <f aca="true" t="shared" si="30" ref="K104:K118">H104+I104+J104</f>
        <v>45321</v>
      </c>
      <c r="L104" s="55"/>
      <c r="M104" s="8"/>
      <c r="N104" s="56">
        <f aca="true" t="shared" si="31" ref="N104:N118">K104+L104+M104</f>
        <v>45321</v>
      </c>
    </row>
    <row r="105" spans="1:14" ht="12.75">
      <c r="A105" s="78" t="s">
        <v>87</v>
      </c>
      <c r="B105" s="55">
        <v>200</v>
      </c>
      <c r="C105" s="8"/>
      <c r="D105" s="8"/>
      <c r="E105" s="56">
        <f t="shared" si="28"/>
        <v>200</v>
      </c>
      <c r="F105" s="55"/>
      <c r="G105" s="8"/>
      <c r="H105" s="56">
        <f t="shared" si="29"/>
        <v>200</v>
      </c>
      <c r="I105" s="55"/>
      <c r="J105" s="8"/>
      <c r="K105" s="56">
        <f t="shared" si="30"/>
        <v>200</v>
      </c>
      <c r="L105" s="55"/>
      <c r="M105" s="8"/>
      <c r="N105" s="56">
        <f t="shared" si="31"/>
        <v>200</v>
      </c>
    </row>
    <row r="106" spans="1:14" ht="12.75">
      <c r="A106" s="78" t="s">
        <v>81</v>
      </c>
      <c r="B106" s="55">
        <v>35864</v>
      </c>
      <c r="C106" s="8"/>
      <c r="D106" s="8"/>
      <c r="E106" s="56">
        <f t="shared" si="28"/>
        <v>35864</v>
      </c>
      <c r="F106" s="55"/>
      <c r="G106" s="8"/>
      <c r="H106" s="56">
        <f t="shared" si="29"/>
        <v>35864</v>
      </c>
      <c r="I106" s="55"/>
      <c r="J106" s="8"/>
      <c r="K106" s="56">
        <f t="shared" si="30"/>
        <v>35864</v>
      </c>
      <c r="L106" s="55"/>
      <c r="M106" s="8"/>
      <c r="N106" s="56">
        <f t="shared" si="31"/>
        <v>35864</v>
      </c>
    </row>
    <row r="107" spans="1:14" ht="12.75">
      <c r="A107" s="78" t="s">
        <v>88</v>
      </c>
      <c r="B107" s="55">
        <v>152</v>
      </c>
      <c r="C107" s="8"/>
      <c r="D107" s="8"/>
      <c r="E107" s="56">
        <f t="shared" si="28"/>
        <v>152</v>
      </c>
      <c r="F107" s="55"/>
      <c r="G107" s="8"/>
      <c r="H107" s="56">
        <f t="shared" si="29"/>
        <v>152</v>
      </c>
      <c r="I107" s="55"/>
      <c r="J107" s="8"/>
      <c r="K107" s="56">
        <f t="shared" si="30"/>
        <v>152</v>
      </c>
      <c r="L107" s="55"/>
      <c r="M107" s="8"/>
      <c r="N107" s="56">
        <f t="shared" si="31"/>
        <v>152</v>
      </c>
    </row>
    <row r="108" spans="1:14" ht="12.75">
      <c r="A108" s="78" t="s">
        <v>89</v>
      </c>
      <c r="B108" s="55">
        <v>40</v>
      </c>
      <c r="C108" s="8"/>
      <c r="D108" s="8"/>
      <c r="E108" s="56">
        <f t="shared" si="28"/>
        <v>40</v>
      </c>
      <c r="F108" s="55"/>
      <c r="G108" s="8"/>
      <c r="H108" s="56">
        <f t="shared" si="29"/>
        <v>40</v>
      </c>
      <c r="I108" s="55"/>
      <c r="J108" s="8"/>
      <c r="K108" s="56">
        <f t="shared" si="30"/>
        <v>40</v>
      </c>
      <c r="L108" s="55"/>
      <c r="M108" s="8"/>
      <c r="N108" s="56">
        <f t="shared" si="31"/>
        <v>40</v>
      </c>
    </row>
    <row r="109" spans="1:14" ht="12.75">
      <c r="A109" s="78" t="s">
        <v>90</v>
      </c>
      <c r="B109" s="55">
        <v>74842</v>
      </c>
      <c r="C109" s="8"/>
      <c r="D109" s="8"/>
      <c r="E109" s="56">
        <f t="shared" si="28"/>
        <v>74842</v>
      </c>
      <c r="F109" s="55"/>
      <c r="G109" s="8"/>
      <c r="H109" s="56">
        <f t="shared" si="29"/>
        <v>74842</v>
      </c>
      <c r="I109" s="55"/>
      <c r="J109" s="8"/>
      <c r="K109" s="56">
        <f t="shared" si="30"/>
        <v>74842</v>
      </c>
      <c r="L109" s="55"/>
      <c r="M109" s="8"/>
      <c r="N109" s="56">
        <f t="shared" si="31"/>
        <v>74842</v>
      </c>
    </row>
    <row r="110" spans="1:14" ht="12.75">
      <c r="A110" s="78" t="s">
        <v>118</v>
      </c>
      <c r="B110" s="55">
        <v>3023.2</v>
      </c>
      <c r="C110" s="8">
        <f>1079.5+74.8-1145.5</f>
        <v>8.799999999999955</v>
      </c>
      <c r="D110" s="8"/>
      <c r="E110" s="56">
        <f t="shared" si="28"/>
        <v>3032</v>
      </c>
      <c r="F110" s="55"/>
      <c r="G110" s="8"/>
      <c r="H110" s="56">
        <f t="shared" si="29"/>
        <v>3032</v>
      </c>
      <c r="I110" s="55"/>
      <c r="J110" s="8"/>
      <c r="K110" s="56">
        <f t="shared" si="30"/>
        <v>3032</v>
      </c>
      <c r="L110" s="55"/>
      <c r="M110" s="8"/>
      <c r="N110" s="56">
        <f t="shared" si="31"/>
        <v>3032</v>
      </c>
    </row>
    <row r="111" spans="1:14" ht="12.75">
      <c r="A111" s="78" t="s">
        <v>267</v>
      </c>
      <c r="B111" s="55"/>
      <c r="C111" s="8">
        <v>0.3</v>
      </c>
      <c r="D111" s="8"/>
      <c r="E111" s="56">
        <f t="shared" si="28"/>
        <v>0.3</v>
      </c>
      <c r="F111" s="55"/>
      <c r="G111" s="8"/>
      <c r="H111" s="56"/>
      <c r="I111" s="55"/>
      <c r="J111" s="8"/>
      <c r="K111" s="56"/>
      <c r="L111" s="55"/>
      <c r="M111" s="8"/>
      <c r="N111" s="56"/>
    </row>
    <row r="112" spans="1:14" ht="12.75">
      <c r="A112" s="78" t="s">
        <v>263</v>
      </c>
      <c r="B112" s="55"/>
      <c r="C112" s="8">
        <v>7.7</v>
      </c>
      <c r="D112" s="8"/>
      <c r="E112" s="56">
        <f t="shared" si="28"/>
        <v>7.7</v>
      </c>
      <c r="F112" s="55"/>
      <c r="G112" s="8"/>
      <c r="H112" s="56"/>
      <c r="I112" s="55"/>
      <c r="J112" s="8"/>
      <c r="K112" s="56"/>
      <c r="L112" s="55"/>
      <c r="M112" s="8"/>
      <c r="N112" s="56"/>
    </row>
    <row r="113" spans="1:14" ht="12.75">
      <c r="A113" s="87" t="s">
        <v>268</v>
      </c>
      <c r="B113" s="55"/>
      <c r="C113" s="8">
        <v>1949.2</v>
      </c>
      <c r="D113" s="8"/>
      <c r="E113" s="56">
        <f t="shared" si="28"/>
        <v>1949.2</v>
      </c>
      <c r="F113" s="55"/>
      <c r="G113" s="8"/>
      <c r="H113" s="56"/>
      <c r="I113" s="55"/>
      <c r="J113" s="8"/>
      <c r="K113" s="56"/>
      <c r="L113" s="55"/>
      <c r="M113" s="8"/>
      <c r="N113" s="56"/>
    </row>
    <row r="114" spans="1:14" ht="12.75" hidden="1">
      <c r="A114" s="78" t="s">
        <v>92</v>
      </c>
      <c r="B114" s="55"/>
      <c r="C114" s="8"/>
      <c r="D114" s="8"/>
      <c r="E114" s="56">
        <f t="shared" si="28"/>
        <v>0</v>
      </c>
      <c r="F114" s="55"/>
      <c r="G114" s="8"/>
      <c r="H114" s="56">
        <f t="shared" si="29"/>
        <v>0</v>
      </c>
      <c r="I114" s="55"/>
      <c r="J114" s="8"/>
      <c r="K114" s="56">
        <f t="shared" si="30"/>
        <v>0</v>
      </c>
      <c r="L114" s="55"/>
      <c r="M114" s="8"/>
      <c r="N114" s="56">
        <f t="shared" si="31"/>
        <v>0</v>
      </c>
    </row>
    <row r="115" spans="1:14" ht="12.75" hidden="1">
      <c r="A115" s="78" t="s">
        <v>93</v>
      </c>
      <c r="B115" s="55"/>
      <c r="C115" s="8"/>
      <c r="D115" s="8"/>
      <c r="E115" s="56">
        <f t="shared" si="28"/>
        <v>0</v>
      </c>
      <c r="F115" s="55"/>
      <c r="G115" s="8"/>
      <c r="H115" s="56">
        <f t="shared" si="29"/>
        <v>0</v>
      </c>
      <c r="I115" s="55"/>
      <c r="J115" s="8"/>
      <c r="K115" s="56">
        <f t="shared" si="30"/>
        <v>0</v>
      </c>
      <c r="L115" s="55"/>
      <c r="M115" s="8"/>
      <c r="N115" s="56">
        <f t="shared" si="31"/>
        <v>0</v>
      </c>
    </row>
    <row r="116" spans="1:14" ht="12.75">
      <c r="A116" s="81" t="s">
        <v>94</v>
      </c>
      <c r="B116" s="59"/>
      <c r="C116" s="11">
        <v>30</v>
      </c>
      <c r="D116" s="11"/>
      <c r="E116" s="60">
        <f t="shared" si="28"/>
        <v>30</v>
      </c>
      <c r="F116" s="55"/>
      <c r="G116" s="8"/>
      <c r="H116" s="56">
        <f t="shared" si="29"/>
        <v>30</v>
      </c>
      <c r="I116" s="55"/>
      <c r="J116" s="8"/>
      <c r="K116" s="56">
        <f t="shared" si="30"/>
        <v>30</v>
      </c>
      <c r="L116" s="55"/>
      <c r="M116" s="8"/>
      <c r="N116" s="56">
        <f t="shared" si="31"/>
        <v>30</v>
      </c>
    </row>
    <row r="117" spans="1:14" ht="12.75" hidden="1">
      <c r="A117" s="78" t="s">
        <v>95</v>
      </c>
      <c r="B117" s="55"/>
      <c r="C117" s="8"/>
      <c r="D117" s="8"/>
      <c r="E117" s="56">
        <f t="shared" si="28"/>
        <v>0</v>
      </c>
      <c r="F117" s="55"/>
      <c r="G117" s="8"/>
      <c r="H117" s="56">
        <f t="shared" si="29"/>
        <v>0</v>
      </c>
      <c r="I117" s="55"/>
      <c r="J117" s="8"/>
      <c r="K117" s="56">
        <f t="shared" si="30"/>
        <v>0</v>
      </c>
      <c r="L117" s="55"/>
      <c r="M117" s="8"/>
      <c r="N117" s="56">
        <f t="shared" si="31"/>
        <v>0</v>
      </c>
    </row>
    <row r="118" spans="1:14" ht="12.75" hidden="1">
      <c r="A118" s="78" t="s">
        <v>96</v>
      </c>
      <c r="B118" s="55"/>
      <c r="C118" s="8"/>
      <c r="D118" s="8"/>
      <c r="E118" s="56">
        <f t="shared" si="28"/>
        <v>0</v>
      </c>
      <c r="F118" s="55"/>
      <c r="G118" s="8"/>
      <c r="H118" s="56">
        <f t="shared" si="29"/>
        <v>0</v>
      </c>
      <c r="I118" s="55"/>
      <c r="J118" s="8"/>
      <c r="K118" s="56">
        <f t="shared" si="30"/>
        <v>0</v>
      </c>
      <c r="L118" s="55"/>
      <c r="M118" s="8"/>
      <c r="N118" s="56">
        <f t="shared" si="31"/>
        <v>0</v>
      </c>
    </row>
    <row r="119" spans="1:14" ht="12.75">
      <c r="A119" s="84" t="s">
        <v>84</v>
      </c>
      <c r="B119" s="63">
        <f>B121</f>
        <v>3006.8</v>
      </c>
      <c r="C119" s="13">
        <f aca="true" t="shared" si="32" ref="C119:N119">C121</f>
        <v>0</v>
      </c>
      <c r="D119" s="13">
        <f t="shared" si="32"/>
        <v>0</v>
      </c>
      <c r="E119" s="64">
        <f t="shared" si="32"/>
        <v>3006.8</v>
      </c>
      <c r="F119" s="63">
        <f t="shared" si="32"/>
        <v>0</v>
      </c>
      <c r="G119" s="13">
        <f t="shared" si="32"/>
        <v>0</v>
      </c>
      <c r="H119" s="64">
        <f t="shared" si="32"/>
        <v>3006.8</v>
      </c>
      <c r="I119" s="63">
        <f t="shared" si="32"/>
        <v>0</v>
      </c>
      <c r="J119" s="13">
        <f t="shared" si="32"/>
        <v>0</v>
      </c>
      <c r="K119" s="64">
        <f t="shared" si="32"/>
        <v>3006.8</v>
      </c>
      <c r="L119" s="63">
        <f t="shared" si="32"/>
        <v>0</v>
      </c>
      <c r="M119" s="13">
        <f t="shared" si="32"/>
        <v>0</v>
      </c>
      <c r="N119" s="64">
        <f t="shared" si="32"/>
        <v>3006.8</v>
      </c>
    </row>
    <row r="120" spans="1:14" ht="12.75">
      <c r="A120" s="80" t="s">
        <v>47</v>
      </c>
      <c r="B120" s="55"/>
      <c r="C120" s="8"/>
      <c r="D120" s="8"/>
      <c r="E120" s="54"/>
      <c r="F120" s="55"/>
      <c r="G120" s="8"/>
      <c r="H120" s="54"/>
      <c r="I120" s="55"/>
      <c r="J120" s="8"/>
      <c r="K120" s="54"/>
      <c r="L120" s="55"/>
      <c r="M120" s="8"/>
      <c r="N120" s="54"/>
    </row>
    <row r="121" spans="1:14" ht="12.75">
      <c r="A121" s="81" t="s">
        <v>119</v>
      </c>
      <c r="B121" s="59">
        <v>3006.8</v>
      </c>
      <c r="C121" s="11"/>
      <c r="D121" s="11"/>
      <c r="E121" s="60">
        <f>B121+C121+D121</f>
        <v>3006.8</v>
      </c>
      <c r="F121" s="59"/>
      <c r="G121" s="11"/>
      <c r="H121" s="60">
        <f>E121+F121+G121</f>
        <v>3006.8</v>
      </c>
      <c r="I121" s="59"/>
      <c r="J121" s="11"/>
      <c r="K121" s="60">
        <f>H121+I121+J121</f>
        <v>3006.8</v>
      </c>
      <c r="L121" s="59"/>
      <c r="M121" s="11"/>
      <c r="N121" s="60">
        <f>K121+L121+M121</f>
        <v>3006.8</v>
      </c>
    </row>
    <row r="122" spans="1:14" ht="12.75">
      <c r="A122" s="75" t="s">
        <v>97</v>
      </c>
      <c r="B122" s="53">
        <f aca="true" t="shared" si="33" ref="B122:N122">B123+B133</f>
        <v>127106.4</v>
      </c>
      <c r="C122" s="7">
        <f t="shared" si="33"/>
        <v>35458.7</v>
      </c>
      <c r="D122" s="7">
        <f t="shared" si="33"/>
        <v>0</v>
      </c>
      <c r="E122" s="54">
        <f t="shared" si="33"/>
        <v>162565.1</v>
      </c>
      <c r="F122" s="53">
        <f t="shared" si="33"/>
        <v>0</v>
      </c>
      <c r="G122" s="7">
        <f t="shared" si="33"/>
        <v>0</v>
      </c>
      <c r="H122" s="54">
        <f t="shared" si="33"/>
        <v>162565.1</v>
      </c>
      <c r="I122" s="53">
        <f t="shared" si="33"/>
        <v>0</v>
      </c>
      <c r="J122" s="7">
        <f t="shared" si="33"/>
        <v>0</v>
      </c>
      <c r="K122" s="54">
        <f t="shared" si="33"/>
        <v>162565.1</v>
      </c>
      <c r="L122" s="53">
        <f t="shared" si="33"/>
        <v>0</v>
      </c>
      <c r="M122" s="7">
        <f t="shared" si="33"/>
        <v>0</v>
      </c>
      <c r="N122" s="54">
        <f t="shared" si="33"/>
        <v>162565.1</v>
      </c>
    </row>
    <row r="123" spans="1:14" ht="12.75">
      <c r="A123" s="84" t="s">
        <v>78</v>
      </c>
      <c r="B123" s="63">
        <f>SUM(B125:B131)</f>
        <v>82106.4</v>
      </c>
      <c r="C123" s="13">
        <f aca="true" t="shared" si="34" ref="C123:N123">SUM(C125:C131)</f>
        <v>5458.700000000001</v>
      </c>
      <c r="D123" s="13">
        <f t="shared" si="34"/>
        <v>0</v>
      </c>
      <c r="E123" s="64">
        <f t="shared" si="34"/>
        <v>87565.1</v>
      </c>
      <c r="F123" s="63">
        <f t="shared" si="34"/>
        <v>0</v>
      </c>
      <c r="G123" s="13">
        <f t="shared" si="34"/>
        <v>0</v>
      </c>
      <c r="H123" s="64">
        <f t="shared" si="34"/>
        <v>87565.1</v>
      </c>
      <c r="I123" s="63">
        <f t="shared" si="34"/>
        <v>0</v>
      </c>
      <c r="J123" s="13">
        <f t="shared" si="34"/>
        <v>0</v>
      </c>
      <c r="K123" s="64">
        <f t="shared" si="34"/>
        <v>87565.1</v>
      </c>
      <c r="L123" s="63">
        <f t="shared" si="34"/>
        <v>0</v>
      </c>
      <c r="M123" s="13">
        <f t="shared" si="34"/>
        <v>0</v>
      </c>
      <c r="N123" s="64">
        <f t="shared" si="34"/>
        <v>87565.1</v>
      </c>
    </row>
    <row r="124" spans="1:14" ht="12.75">
      <c r="A124" s="80" t="s">
        <v>47</v>
      </c>
      <c r="B124" s="55"/>
      <c r="C124" s="8"/>
      <c r="D124" s="8"/>
      <c r="E124" s="54"/>
      <c r="F124" s="55"/>
      <c r="G124" s="8"/>
      <c r="H124" s="54"/>
      <c r="I124" s="55"/>
      <c r="J124" s="8"/>
      <c r="K124" s="54"/>
      <c r="L124" s="55"/>
      <c r="M124" s="8"/>
      <c r="N124" s="54"/>
    </row>
    <row r="125" spans="1:14" ht="12.75">
      <c r="A125" s="82" t="s">
        <v>98</v>
      </c>
      <c r="B125" s="67">
        <v>43152.4</v>
      </c>
      <c r="C125" s="15"/>
      <c r="D125" s="15"/>
      <c r="E125" s="56">
        <f>B125+C125+D125</f>
        <v>43152.4</v>
      </c>
      <c r="F125" s="67"/>
      <c r="G125" s="15"/>
      <c r="H125" s="56">
        <f>E125+F125+G125</f>
        <v>43152.4</v>
      </c>
      <c r="I125" s="67"/>
      <c r="J125" s="15"/>
      <c r="K125" s="56">
        <f>H125+I125+J125</f>
        <v>43152.4</v>
      </c>
      <c r="L125" s="67"/>
      <c r="M125" s="15"/>
      <c r="N125" s="56">
        <f>K125+L125+M125</f>
        <v>43152.4</v>
      </c>
    </row>
    <row r="126" spans="1:14" ht="12.75">
      <c r="A126" s="78" t="s">
        <v>81</v>
      </c>
      <c r="B126" s="55">
        <v>29705</v>
      </c>
      <c r="C126" s="8"/>
      <c r="D126" s="8"/>
      <c r="E126" s="56">
        <f aca="true" t="shared" si="35" ref="E126:E132">B126+C126+D126</f>
        <v>29705</v>
      </c>
      <c r="F126" s="55"/>
      <c r="G126" s="8"/>
      <c r="H126" s="56">
        <f aca="true" t="shared" si="36" ref="H126:H132">E126+F126+G126</f>
        <v>29705</v>
      </c>
      <c r="I126" s="55"/>
      <c r="J126" s="8"/>
      <c r="K126" s="56">
        <f aca="true" t="shared" si="37" ref="K126:K132">H126+I126+J126</f>
        <v>29705</v>
      </c>
      <c r="L126" s="55"/>
      <c r="M126" s="8"/>
      <c r="N126" s="56">
        <f aca="true" t="shared" si="38" ref="N126:N132">K126+L126+M126</f>
        <v>29705</v>
      </c>
    </row>
    <row r="127" spans="1:14" ht="12.75" hidden="1">
      <c r="A127" s="78" t="s">
        <v>99</v>
      </c>
      <c r="B127" s="55"/>
      <c r="C127" s="8"/>
      <c r="D127" s="8"/>
      <c r="E127" s="56">
        <f t="shared" si="35"/>
        <v>0</v>
      </c>
      <c r="F127" s="55"/>
      <c r="G127" s="8"/>
      <c r="H127" s="56">
        <f t="shared" si="36"/>
        <v>0</v>
      </c>
      <c r="I127" s="55"/>
      <c r="J127" s="8"/>
      <c r="K127" s="56">
        <f t="shared" si="37"/>
        <v>0</v>
      </c>
      <c r="L127" s="55"/>
      <c r="M127" s="8"/>
      <c r="N127" s="56">
        <f t="shared" si="38"/>
        <v>0</v>
      </c>
    </row>
    <row r="128" spans="1:14" ht="12.75">
      <c r="A128" s="78" t="s">
        <v>101</v>
      </c>
      <c r="B128" s="55"/>
      <c r="C128" s="8">
        <v>16.6</v>
      </c>
      <c r="D128" s="8"/>
      <c r="E128" s="56">
        <f t="shared" si="35"/>
        <v>16.6</v>
      </c>
      <c r="F128" s="55"/>
      <c r="G128" s="8"/>
      <c r="H128" s="56">
        <f t="shared" si="36"/>
        <v>16.6</v>
      </c>
      <c r="I128" s="55"/>
      <c r="J128" s="8"/>
      <c r="K128" s="56">
        <f t="shared" si="37"/>
        <v>16.6</v>
      </c>
      <c r="L128" s="55"/>
      <c r="M128" s="8"/>
      <c r="N128" s="56">
        <f t="shared" si="38"/>
        <v>16.6</v>
      </c>
    </row>
    <row r="129" spans="1:14" ht="12.75">
      <c r="A129" s="78" t="s">
        <v>118</v>
      </c>
      <c r="B129" s="55">
        <v>9249</v>
      </c>
      <c r="C129" s="8">
        <f>3442.1+2000</f>
        <v>5442.1</v>
      </c>
      <c r="D129" s="8"/>
      <c r="E129" s="56">
        <f t="shared" si="35"/>
        <v>14691.1</v>
      </c>
      <c r="F129" s="55"/>
      <c r="G129" s="8"/>
      <c r="H129" s="56">
        <f t="shared" si="36"/>
        <v>14691.1</v>
      </c>
      <c r="I129" s="55"/>
      <c r="J129" s="8"/>
      <c r="K129" s="56">
        <f t="shared" si="37"/>
        <v>14691.1</v>
      </c>
      <c r="L129" s="55"/>
      <c r="M129" s="8"/>
      <c r="N129" s="56">
        <f t="shared" si="38"/>
        <v>14691.1</v>
      </c>
    </row>
    <row r="130" spans="1:14" ht="12.75" hidden="1">
      <c r="A130" s="78" t="s">
        <v>103</v>
      </c>
      <c r="B130" s="55"/>
      <c r="C130" s="8"/>
      <c r="D130" s="8"/>
      <c r="E130" s="56">
        <f t="shared" si="35"/>
        <v>0</v>
      </c>
      <c r="F130" s="55"/>
      <c r="G130" s="8"/>
      <c r="H130" s="56">
        <f t="shared" si="36"/>
        <v>0</v>
      </c>
      <c r="I130" s="55"/>
      <c r="J130" s="8"/>
      <c r="K130" s="56">
        <f t="shared" si="37"/>
        <v>0</v>
      </c>
      <c r="L130" s="55"/>
      <c r="M130" s="8"/>
      <c r="N130" s="56">
        <f t="shared" si="38"/>
        <v>0</v>
      </c>
    </row>
    <row r="131" spans="1:14" ht="12.75" hidden="1">
      <c r="A131" s="77" t="s">
        <v>104</v>
      </c>
      <c r="B131" s="55"/>
      <c r="C131" s="8"/>
      <c r="D131" s="8"/>
      <c r="E131" s="56">
        <f t="shared" si="35"/>
        <v>0</v>
      </c>
      <c r="F131" s="55"/>
      <c r="G131" s="8"/>
      <c r="H131" s="56">
        <f t="shared" si="36"/>
        <v>0</v>
      </c>
      <c r="I131" s="55"/>
      <c r="J131" s="8"/>
      <c r="K131" s="56">
        <f t="shared" si="37"/>
        <v>0</v>
      </c>
      <c r="L131" s="55"/>
      <c r="M131" s="8"/>
      <c r="N131" s="56">
        <f t="shared" si="38"/>
        <v>0</v>
      </c>
    </row>
    <row r="132" spans="1:14" ht="12.75" hidden="1">
      <c r="A132" s="77" t="s">
        <v>105</v>
      </c>
      <c r="B132" s="55"/>
      <c r="C132" s="8"/>
      <c r="D132" s="8"/>
      <c r="E132" s="56">
        <f t="shared" si="35"/>
        <v>0</v>
      </c>
      <c r="F132" s="55"/>
      <c r="G132" s="8"/>
      <c r="H132" s="56">
        <f t="shared" si="36"/>
        <v>0</v>
      </c>
      <c r="I132" s="55"/>
      <c r="J132" s="8"/>
      <c r="K132" s="56">
        <f t="shared" si="37"/>
        <v>0</v>
      </c>
      <c r="L132" s="55"/>
      <c r="M132" s="8"/>
      <c r="N132" s="56">
        <f t="shared" si="38"/>
        <v>0</v>
      </c>
    </row>
    <row r="133" spans="1:14" ht="12.75">
      <c r="A133" s="85" t="s">
        <v>84</v>
      </c>
      <c r="B133" s="65">
        <f aca="true" t="shared" si="39" ref="B133:N133">SUM(B135:B139)</f>
        <v>45000</v>
      </c>
      <c r="C133" s="14">
        <f t="shared" si="39"/>
        <v>30000</v>
      </c>
      <c r="D133" s="14">
        <f t="shared" si="39"/>
        <v>0</v>
      </c>
      <c r="E133" s="66">
        <f t="shared" si="39"/>
        <v>75000</v>
      </c>
      <c r="F133" s="65">
        <f t="shared" si="39"/>
        <v>0</v>
      </c>
      <c r="G133" s="14">
        <f t="shared" si="39"/>
        <v>0</v>
      </c>
      <c r="H133" s="66">
        <f t="shared" si="39"/>
        <v>75000</v>
      </c>
      <c r="I133" s="65">
        <f t="shared" si="39"/>
        <v>0</v>
      </c>
      <c r="J133" s="14">
        <f t="shared" si="39"/>
        <v>0</v>
      </c>
      <c r="K133" s="66">
        <f t="shared" si="39"/>
        <v>75000</v>
      </c>
      <c r="L133" s="65">
        <f t="shared" si="39"/>
        <v>0</v>
      </c>
      <c r="M133" s="14">
        <f t="shared" si="39"/>
        <v>0</v>
      </c>
      <c r="N133" s="66">
        <f t="shared" si="39"/>
        <v>75000</v>
      </c>
    </row>
    <row r="134" spans="1:14" ht="12.75">
      <c r="A134" s="76" t="s">
        <v>47</v>
      </c>
      <c r="B134" s="57"/>
      <c r="C134" s="9"/>
      <c r="D134" s="9"/>
      <c r="E134" s="58"/>
      <c r="F134" s="57"/>
      <c r="G134" s="9"/>
      <c r="H134" s="58"/>
      <c r="I134" s="57"/>
      <c r="J134" s="9"/>
      <c r="K134" s="58"/>
      <c r="L134" s="57"/>
      <c r="M134" s="9"/>
      <c r="N134" s="58"/>
    </row>
    <row r="135" spans="1:14" ht="12.75">
      <c r="A135" s="77" t="s">
        <v>106</v>
      </c>
      <c r="B135" s="55"/>
      <c r="C135" s="8">
        <v>30000</v>
      </c>
      <c r="D135" s="8"/>
      <c r="E135" s="56">
        <f aca="true" t="shared" si="40" ref="E135:E140">B135+C135+D135</f>
        <v>30000</v>
      </c>
      <c r="F135" s="55"/>
      <c r="G135" s="8"/>
      <c r="H135" s="56">
        <f>E135+F135+G135</f>
        <v>30000</v>
      </c>
      <c r="I135" s="55"/>
      <c r="J135" s="8"/>
      <c r="K135" s="56">
        <f>H135+I135+J135</f>
        <v>30000</v>
      </c>
      <c r="L135" s="55"/>
      <c r="M135" s="8"/>
      <c r="N135" s="56">
        <f>K135+L135+M135</f>
        <v>30000</v>
      </c>
    </row>
    <row r="136" spans="1:14" ht="12.75" hidden="1">
      <c r="A136" s="77" t="s">
        <v>85</v>
      </c>
      <c r="B136" s="55"/>
      <c r="C136" s="8"/>
      <c r="D136" s="8"/>
      <c r="E136" s="56">
        <f t="shared" si="40"/>
        <v>0</v>
      </c>
      <c r="F136" s="55"/>
      <c r="G136" s="8"/>
      <c r="H136" s="56">
        <f>E136+F136+G136</f>
        <v>0</v>
      </c>
      <c r="I136" s="55"/>
      <c r="J136" s="8"/>
      <c r="K136" s="56">
        <f>H136+I136+J136</f>
        <v>0</v>
      </c>
      <c r="L136" s="55"/>
      <c r="M136" s="8"/>
      <c r="N136" s="56">
        <f>K136+L136+M136</f>
        <v>0</v>
      </c>
    </row>
    <row r="137" spans="1:14" ht="12.75" hidden="1">
      <c r="A137" s="78" t="s">
        <v>118</v>
      </c>
      <c r="B137" s="55"/>
      <c r="C137" s="8"/>
      <c r="D137" s="8"/>
      <c r="E137" s="56">
        <f t="shared" si="40"/>
        <v>0</v>
      </c>
      <c r="F137" s="55"/>
      <c r="G137" s="8"/>
      <c r="H137" s="56"/>
      <c r="I137" s="55"/>
      <c r="J137" s="8"/>
      <c r="K137" s="56"/>
      <c r="L137" s="55"/>
      <c r="M137" s="8"/>
      <c r="N137" s="56"/>
    </row>
    <row r="138" spans="1:14" ht="12.75" hidden="1">
      <c r="A138" s="78" t="s">
        <v>103</v>
      </c>
      <c r="B138" s="55"/>
      <c r="C138" s="8"/>
      <c r="D138" s="8"/>
      <c r="E138" s="56">
        <f t="shared" si="40"/>
        <v>0</v>
      </c>
      <c r="F138" s="55"/>
      <c r="G138" s="8"/>
      <c r="H138" s="56">
        <f>E138+F138+G138</f>
        <v>0</v>
      </c>
      <c r="I138" s="55"/>
      <c r="J138" s="8"/>
      <c r="K138" s="56">
        <f>H138+I138+J138</f>
        <v>0</v>
      </c>
      <c r="L138" s="55"/>
      <c r="M138" s="8"/>
      <c r="N138" s="56">
        <f>K138+L138+M138</f>
        <v>0</v>
      </c>
    </row>
    <row r="139" spans="1:14" ht="12.75">
      <c r="A139" s="86" t="s">
        <v>104</v>
      </c>
      <c r="B139" s="59">
        <v>45000</v>
      </c>
      <c r="C139" s="11"/>
      <c r="D139" s="11"/>
      <c r="E139" s="60">
        <f t="shared" si="40"/>
        <v>45000</v>
      </c>
      <c r="F139" s="55"/>
      <c r="G139" s="8"/>
      <c r="H139" s="56">
        <f>E139+F139+G139</f>
        <v>45000</v>
      </c>
      <c r="I139" s="55"/>
      <c r="J139" s="8"/>
      <c r="K139" s="56">
        <f>H139+I139+J139</f>
        <v>45000</v>
      </c>
      <c r="L139" s="55"/>
      <c r="M139" s="8"/>
      <c r="N139" s="56">
        <f>K139+L139+M139</f>
        <v>45000</v>
      </c>
    </row>
    <row r="140" spans="1:14" ht="12.75" hidden="1">
      <c r="A140" s="86" t="s">
        <v>107</v>
      </c>
      <c r="B140" s="59"/>
      <c r="C140" s="11"/>
      <c r="D140" s="11"/>
      <c r="E140" s="60">
        <f t="shared" si="40"/>
        <v>0</v>
      </c>
      <c r="F140" s="59"/>
      <c r="G140" s="11"/>
      <c r="H140" s="60">
        <f>E140+F140+G140</f>
        <v>0</v>
      </c>
      <c r="I140" s="59"/>
      <c r="J140" s="11"/>
      <c r="K140" s="60">
        <f>H140+I140+J140</f>
        <v>0</v>
      </c>
      <c r="L140" s="59">
        <v>4440</v>
      </c>
      <c r="M140" s="11"/>
      <c r="N140" s="60">
        <f>K140+L140+M140</f>
        <v>4440</v>
      </c>
    </row>
    <row r="141" spans="1:14" ht="12.75">
      <c r="A141" s="79" t="s">
        <v>108</v>
      </c>
      <c r="B141" s="57">
        <f aca="true" t="shared" si="41" ref="B141:N141">B142+B148</f>
        <v>4589</v>
      </c>
      <c r="C141" s="9">
        <f t="shared" si="41"/>
        <v>3373</v>
      </c>
      <c r="D141" s="9">
        <f t="shared" si="41"/>
        <v>0</v>
      </c>
      <c r="E141" s="58">
        <f t="shared" si="41"/>
        <v>7962</v>
      </c>
      <c r="F141" s="57">
        <f t="shared" si="41"/>
        <v>0</v>
      </c>
      <c r="G141" s="9">
        <f t="shared" si="41"/>
        <v>0</v>
      </c>
      <c r="H141" s="58">
        <f t="shared" si="41"/>
        <v>7962</v>
      </c>
      <c r="I141" s="57">
        <f t="shared" si="41"/>
        <v>0</v>
      </c>
      <c r="J141" s="9">
        <f t="shared" si="41"/>
        <v>0</v>
      </c>
      <c r="K141" s="58">
        <f t="shared" si="41"/>
        <v>7962</v>
      </c>
      <c r="L141" s="57">
        <f t="shared" si="41"/>
        <v>0</v>
      </c>
      <c r="M141" s="9">
        <f t="shared" si="41"/>
        <v>0</v>
      </c>
      <c r="N141" s="58">
        <f t="shared" si="41"/>
        <v>7962</v>
      </c>
    </row>
    <row r="142" spans="1:14" ht="12.75">
      <c r="A142" s="84" t="s">
        <v>78</v>
      </c>
      <c r="B142" s="63">
        <f>SUM(B144:B147)</f>
        <v>4589</v>
      </c>
      <c r="C142" s="13">
        <f aca="true" t="shared" si="42" ref="C142:N142">SUM(C144:C147)</f>
        <v>3373</v>
      </c>
      <c r="D142" s="13">
        <f t="shared" si="42"/>
        <v>0</v>
      </c>
      <c r="E142" s="64">
        <f t="shared" si="42"/>
        <v>7962</v>
      </c>
      <c r="F142" s="63">
        <f t="shared" si="42"/>
        <v>0</v>
      </c>
      <c r="G142" s="13">
        <f t="shared" si="42"/>
        <v>0</v>
      </c>
      <c r="H142" s="64">
        <f t="shared" si="42"/>
        <v>7962</v>
      </c>
      <c r="I142" s="63">
        <f t="shared" si="42"/>
        <v>0</v>
      </c>
      <c r="J142" s="13">
        <f t="shared" si="42"/>
        <v>0</v>
      </c>
      <c r="K142" s="64">
        <f t="shared" si="42"/>
        <v>7962</v>
      </c>
      <c r="L142" s="63">
        <f t="shared" si="42"/>
        <v>0</v>
      </c>
      <c r="M142" s="13">
        <f t="shared" si="42"/>
        <v>0</v>
      </c>
      <c r="N142" s="64">
        <f t="shared" si="42"/>
        <v>7962</v>
      </c>
    </row>
    <row r="143" spans="1:14" ht="12.75">
      <c r="A143" s="80" t="s">
        <v>47</v>
      </c>
      <c r="B143" s="55"/>
      <c r="C143" s="8"/>
      <c r="D143" s="8"/>
      <c r="E143" s="54"/>
      <c r="F143" s="55"/>
      <c r="G143" s="8"/>
      <c r="H143" s="54"/>
      <c r="I143" s="55"/>
      <c r="J143" s="8"/>
      <c r="K143" s="54"/>
      <c r="L143" s="55"/>
      <c r="M143" s="8"/>
      <c r="N143" s="54"/>
    </row>
    <row r="144" spans="1:14" ht="12.75">
      <c r="A144" s="78" t="s">
        <v>81</v>
      </c>
      <c r="B144" s="55">
        <v>4589</v>
      </c>
      <c r="C144" s="8">
        <f>-1300+2000</f>
        <v>700</v>
      </c>
      <c r="D144" s="8"/>
      <c r="E144" s="56">
        <f>SUM(B144:D144)</f>
        <v>5289</v>
      </c>
      <c r="F144" s="55"/>
      <c r="G144" s="8"/>
      <c r="H144" s="56">
        <f>SUM(E144:G144)</f>
        <v>5289</v>
      </c>
      <c r="I144" s="55"/>
      <c r="J144" s="8"/>
      <c r="K144" s="56">
        <f>H144+I144+J144</f>
        <v>5289</v>
      </c>
      <c r="L144" s="55"/>
      <c r="M144" s="8"/>
      <c r="N144" s="56">
        <f>K144+L144+M144</f>
        <v>5289</v>
      </c>
    </row>
    <row r="145" spans="1:14" ht="12.75">
      <c r="A145" s="82" t="s">
        <v>109</v>
      </c>
      <c r="B145" s="55"/>
      <c r="C145" s="8">
        <v>1373</v>
      </c>
      <c r="D145" s="8"/>
      <c r="E145" s="56">
        <f>SUM(B145:D145)</f>
        <v>1373</v>
      </c>
      <c r="F145" s="55"/>
      <c r="G145" s="8"/>
      <c r="H145" s="56">
        <f>SUM(E145:G145)</f>
        <v>1373</v>
      </c>
      <c r="I145" s="55"/>
      <c r="J145" s="8"/>
      <c r="K145" s="56">
        <f>H145+I145+J145</f>
        <v>1373</v>
      </c>
      <c r="L145" s="55"/>
      <c r="M145" s="8"/>
      <c r="N145" s="56">
        <f>K145+L145+M145</f>
        <v>1373</v>
      </c>
    </row>
    <row r="146" spans="1:14" ht="12.75">
      <c r="A146" s="89" t="s">
        <v>99</v>
      </c>
      <c r="B146" s="59"/>
      <c r="C146" s="11">
        <v>1300</v>
      </c>
      <c r="D146" s="11"/>
      <c r="E146" s="60">
        <f>SUM(B146:D146)</f>
        <v>1300</v>
      </c>
      <c r="F146" s="55"/>
      <c r="G146" s="8"/>
      <c r="H146" s="56">
        <f>SUM(E146:G146)</f>
        <v>1300</v>
      </c>
      <c r="I146" s="55"/>
      <c r="J146" s="8"/>
      <c r="K146" s="56">
        <f>H146+I146+J146</f>
        <v>1300</v>
      </c>
      <c r="L146" s="55"/>
      <c r="M146" s="8"/>
      <c r="N146" s="56">
        <f>K146+L146+M146</f>
        <v>1300</v>
      </c>
    </row>
    <row r="147" spans="1:14" ht="12.75" hidden="1">
      <c r="A147" s="78" t="s">
        <v>103</v>
      </c>
      <c r="B147" s="55"/>
      <c r="C147" s="8"/>
      <c r="D147" s="8"/>
      <c r="E147" s="56">
        <f>SUM(B147:D147)</f>
        <v>0</v>
      </c>
      <c r="F147" s="55"/>
      <c r="G147" s="8"/>
      <c r="H147" s="56">
        <f>SUM(E147:G147)</f>
        <v>0</v>
      </c>
      <c r="I147" s="55"/>
      <c r="J147" s="8"/>
      <c r="K147" s="56">
        <f>H147+I147+J147</f>
        <v>0</v>
      </c>
      <c r="L147" s="55"/>
      <c r="M147" s="8"/>
      <c r="N147" s="56">
        <f>K147+L147+M147</f>
        <v>0</v>
      </c>
    </row>
    <row r="148" spans="1:14" ht="12.75" hidden="1">
      <c r="A148" s="84" t="s">
        <v>84</v>
      </c>
      <c r="B148" s="63">
        <f>B150</f>
        <v>0</v>
      </c>
      <c r="C148" s="13">
        <f aca="true" t="shared" si="43" ref="C148:N148">C150</f>
        <v>0</v>
      </c>
      <c r="D148" s="13">
        <f t="shared" si="43"/>
        <v>0</v>
      </c>
      <c r="E148" s="64">
        <f t="shared" si="43"/>
        <v>0</v>
      </c>
      <c r="F148" s="63">
        <f t="shared" si="43"/>
        <v>0</v>
      </c>
      <c r="G148" s="13">
        <f t="shared" si="43"/>
        <v>0</v>
      </c>
      <c r="H148" s="64">
        <f t="shared" si="43"/>
        <v>0</v>
      </c>
      <c r="I148" s="63">
        <f t="shared" si="43"/>
        <v>0</v>
      </c>
      <c r="J148" s="13">
        <f t="shared" si="43"/>
        <v>0</v>
      </c>
      <c r="K148" s="64">
        <f t="shared" si="43"/>
        <v>0</v>
      </c>
      <c r="L148" s="63">
        <f t="shared" si="43"/>
        <v>0</v>
      </c>
      <c r="M148" s="13">
        <f t="shared" si="43"/>
        <v>0</v>
      </c>
      <c r="N148" s="64">
        <f t="shared" si="43"/>
        <v>0</v>
      </c>
    </row>
    <row r="149" spans="1:14" ht="12.75" hidden="1">
      <c r="A149" s="80" t="s">
        <v>47</v>
      </c>
      <c r="B149" s="55"/>
      <c r="C149" s="8"/>
      <c r="D149" s="8"/>
      <c r="E149" s="54"/>
      <c r="F149" s="55"/>
      <c r="G149" s="8"/>
      <c r="H149" s="54"/>
      <c r="I149" s="55"/>
      <c r="J149" s="8"/>
      <c r="K149" s="54"/>
      <c r="L149" s="55"/>
      <c r="M149" s="8"/>
      <c r="N149" s="54"/>
    </row>
    <row r="150" spans="1:14" ht="12.75" hidden="1">
      <c r="A150" s="81" t="s">
        <v>103</v>
      </c>
      <c r="B150" s="59"/>
      <c r="C150" s="11"/>
      <c r="D150" s="11"/>
      <c r="E150" s="60">
        <f>SUM(B150:D150)</f>
        <v>0</v>
      </c>
      <c r="F150" s="59"/>
      <c r="G150" s="11"/>
      <c r="H150" s="60">
        <f>SUM(E150:G150)</f>
        <v>0</v>
      </c>
      <c r="I150" s="59"/>
      <c r="J150" s="11"/>
      <c r="K150" s="60">
        <f>H150+I150+J150</f>
        <v>0</v>
      </c>
      <c r="L150" s="59"/>
      <c r="M150" s="11"/>
      <c r="N150" s="60">
        <f>K150+L150+M150</f>
        <v>0</v>
      </c>
    </row>
    <row r="151" spans="1:14" ht="12.75">
      <c r="A151" s="75" t="s">
        <v>110</v>
      </c>
      <c r="B151" s="53">
        <f aca="true" t="shared" si="44" ref="B151:N151">B152+B165</f>
        <v>991354.3</v>
      </c>
      <c r="C151" s="7">
        <f t="shared" si="44"/>
        <v>454982.19999999995</v>
      </c>
      <c r="D151" s="7">
        <f t="shared" si="44"/>
        <v>0</v>
      </c>
      <c r="E151" s="54">
        <f t="shared" si="44"/>
        <v>1446336.5</v>
      </c>
      <c r="F151" s="53">
        <f t="shared" si="44"/>
        <v>0</v>
      </c>
      <c r="G151" s="7">
        <f t="shared" si="44"/>
        <v>0</v>
      </c>
      <c r="H151" s="54">
        <f t="shared" si="44"/>
        <v>1078886.2</v>
      </c>
      <c r="I151" s="53">
        <f t="shared" si="44"/>
        <v>0</v>
      </c>
      <c r="J151" s="7">
        <f t="shared" si="44"/>
        <v>0</v>
      </c>
      <c r="K151" s="54">
        <f t="shared" si="44"/>
        <v>1078886.2</v>
      </c>
      <c r="L151" s="53">
        <f t="shared" si="44"/>
        <v>0</v>
      </c>
      <c r="M151" s="7">
        <f t="shared" si="44"/>
        <v>0</v>
      </c>
      <c r="N151" s="54">
        <f t="shared" si="44"/>
        <v>1078886.2</v>
      </c>
    </row>
    <row r="152" spans="1:14" ht="12.75">
      <c r="A152" s="84" t="s">
        <v>78</v>
      </c>
      <c r="B152" s="63">
        <f>SUM(B155:B164)</f>
        <v>976250</v>
      </c>
      <c r="C152" s="13">
        <f aca="true" t="shared" si="45" ref="C152:N152">SUM(C155:C164)</f>
        <v>57172.3</v>
      </c>
      <c r="D152" s="13">
        <f t="shared" si="45"/>
        <v>0</v>
      </c>
      <c r="E152" s="64">
        <f t="shared" si="45"/>
        <v>1033422.2999999999</v>
      </c>
      <c r="F152" s="63">
        <f t="shared" si="45"/>
        <v>0</v>
      </c>
      <c r="G152" s="13">
        <f t="shared" si="45"/>
        <v>0</v>
      </c>
      <c r="H152" s="64">
        <f t="shared" si="45"/>
        <v>1028984.6</v>
      </c>
      <c r="I152" s="63">
        <f t="shared" si="45"/>
        <v>0</v>
      </c>
      <c r="J152" s="13">
        <f t="shared" si="45"/>
        <v>0</v>
      </c>
      <c r="K152" s="64">
        <f t="shared" si="45"/>
        <v>1028984.6</v>
      </c>
      <c r="L152" s="63">
        <f t="shared" si="45"/>
        <v>0</v>
      </c>
      <c r="M152" s="13">
        <f t="shared" si="45"/>
        <v>0</v>
      </c>
      <c r="N152" s="64">
        <f t="shared" si="45"/>
        <v>1028984.6</v>
      </c>
    </row>
    <row r="153" spans="1:14" ht="12.75">
      <c r="A153" s="80" t="s">
        <v>47</v>
      </c>
      <c r="B153" s="55"/>
      <c r="C153" s="8"/>
      <c r="D153" s="8"/>
      <c r="E153" s="54"/>
      <c r="F153" s="55"/>
      <c r="G153" s="8"/>
      <c r="H153" s="54"/>
      <c r="I153" s="55"/>
      <c r="J153" s="8"/>
      <c r="K153" s="54"/>
      <c r="L153" s="55"/>
      <c r="M153" s="8"/>
      <c r="N153" s="54"/>
    </row>
    <row r="154" spans="1:14" ht="12.75">
      <c r="A154" s="82" t="s">
        <v>111</v>
      </c>
      <c r="B154" s="143">
        <f aca="true" t="shared" si="46" ref="B154:N154">B155+B156</f>
        <v>601870</v>
      </c>
      <c r="C154" s="16">
        <f t="shared" si="46"/>
        <v>17734.6</v>
      </c>
      <c r="D154" s="16">
        <f t="shared" si="46"/>
        <v>0</v>
      </c>
      <c r="E154" s="69">
        <f t="shared" si="46"/>
        <v>619604.6</v>
      </c>
      <c r="F154" s="55">
        <f t="shared" si="46"/>
        <v>0</v>
      </c>
      <c r="G154" s="8">
        <f t="shared" si="46"/>
        <v>0</v>
      </c>
      <c r="H154" s="56">
        <f t="shared" si="46"/>
        <v>619604.6</v>
      </c>
      <c r="I154" s="55">
        <f t="shared" si="46"/>
        <v>0</v>
      </c>
      <c r="J154" s="8">
        <f t="shared" si="46"/>
        <v>0</v>
      </c>
      <c r="K154" s="56">
        <f t="shared" si="46"/>
        <v>619604.6</v>
      </c>
      <c r="L154" s="55">
        <f t="shared" si="46"/>
        <v>0</v>
      </c>
      <c r="M154" s="8">
        <f t="shared" si="46"/>
        <v>0</v>
      </c>
      <c r="N154" s="56">
        <f t="shared" si="46"/>
        <v>619604.6</v>
      </c>
    </row>
    <row r="155" spans="1:14" ht="12.75">
      <c r="A155" s="82" t="s">
        <v>112</v>
      </c>
      <c r="B155" s="55">
        <v>246074</v>
      </c>
      <c r="C155" s="8">
        <f>17726+8.6</f>
        <v>17734.6</v>
      </c>
      <c r="D155" s="8"/>
      <c r="E155" s="56">
        <f aca="true" t="shared" si="47" ref="E155:E164">B155+C155+D155</f>
        <v>263808.6</v>
      </c>
      <c r="F155" s="68"/>
      <c r="G155" s="16"/>
      <c r="H155" s="69">
        <f aca="true" t="shared" si="48" ref="H155:H164">E155+F155+G155</f>
        <v>263808.6</v>
      </c>
      <c r="I155" s="55"/>
      <c r="J155" s="8"/>
      <c r="K155" s="69">
        <f aca="true" t="shared" si="49" ref="K155:K164">H155+I155+J155</f>
        <v>263808.6</v>
      </c>
      <c r="L155" s="55"/>
      <c r="M155" s="8"/>
      <c r="N155" s="69">
        <f aca="true" t="shared" si="50" ref="N155:N164">K155+L155+M155</f>
        <v>263808.6</v>
      </c>
    </row>
    <row r="156" spans="1:14" ht="12.75">
      <c r="A156" s="78" t="s">
        <v>113</v>
      </c>
      <c r="B156" s="55">
        <v>355796</v>
      </c>
      <c r="C156" s="8"/>
      <c r="D156" s="8"/>
      <c r="E156" s="56">
        <f t="shared" si="47"/>
        <v>355796</v>
      </c>
      <c r="F156" s="68"/>
      <c r="G156" s="16"/>
      <c r="H156" s="69">
        <f t="shared" si="48"/>
        <v>355796</v>
      </c>
      <c r="I156" s="55"/>
      <c r="J156" s="8"/>
      <c r="K156" s="69">
        <f t="shared" si="49"/>
        <v>355796</v>
      </c>
      <c r="L156" s="55"/>
      <c r="M156" s="8"/>
      <c r="N156" s="69">
        <f t="shared" si="50"/>
        <v>355796</v>
      </c>
    </row>
    <row r="157" spans="1:14" ht="12.75">
      <c r="A157" s="82" t="s">
        <v>114</v>
      </c>
      <c r="B157" s="67">
        <v>7600</v>
      </c>
      <c r="C157" s="15"/>
      <c r="D157" s="15"/>
      <c r="E157" s="56">
        <f t="shared" si="47"/>
        <v>7600</v>
      </c>
      <c r="F157" s="67"/>
      <c r="G157" s="15"/>
      <c r="H157" s="69">
        <f t="shared" si="48"/>
        <v>7600</v>
      </c>
      <c r="I157" s="67"/>
      <c r="J157" s="15"/>
      <c r="K157" s="69">
        <f t="shared" si="49"/>
        <v>7600</v>
      </c>
      <c r="L157" s="67"/>
      <c r="M157" s="15"/>
      <c r="N157" s="69">
        <f t="shared" si="50"/>
        <v>7600</v>
      </c>
    </row>
    <row r="158" spans="1:14" ht="12.75">
      <c r="A158" s="78" t="s">
        <v>115</v>
      </c>
      <c r="B158" s="55">
        <v>5130</v>
      </c>
      <c r="C158" s="8"/>
      <c r="D158" s="8"/>
      <c r="E158" s="56">
        <f t="shared" si="47"/>
        <v>5130</v>
      </c>
      <c r="F158" s="55"/>
      <c r="G158" s="8"/>
      <c r="H158" s="69">
        <f t="shared" si="48"/>
        <v>5130</v>
      </c>
      <c r="I158" s="55"/>
      <c r="J158" s="8"/>
      <c r="K158" s="69">
        <f t="shared" si="49"/>
        <v>5130</v>
      </c>
      <c r="L158" s="55"/>
      <c r="M158" s="8"/>
      <c r="N158" s="69">
        <f t="shared" si="50"/>
        <v>5130</v>
      </c>
    </row>
    <row r="159" spans="1:14" ht="12.75" hidden="1">
      <c r="A159" s="78" t="s">
        <v>116</v>
      </c>
      <c r="B159" s="55"/>
      <c r="C159" s="8"/>
      <c r="D159" s="8"/>
      <c r="E159" s="56">
        <f t="shared" si="47"/>
        <v>0</v>
      </c>
      <c r="F159" s="55"/>
      <c r="G159" s="8"/>
      <c r="H159" s="69">
        <f t="shared" si="48"/>
        <v>0</v>
      </c>
      <c r="I159" s="55"/>
      <c r="J159" s="8"/>
      <c r="K159" s="69">
        <f t="shared" si="49"/>
        <v>0</v>
      </c>
      <c r="L159" s="55"/>
      <c r="M159" s="8"/>
      <c r="N159" s="69">
        <f t="shared" si="50"/>
        <v>0</v>
      </c>
    </row>
    <row r="160" spans="1:14" ht="12.75">
      <c r="A160" s="78" t="s">
        <v>292</v>
      </c>
      <c r="B160" s="55"/>
      <c r="C160" s="8">
        <v>4437.7</v>
      </c>
      <c r="D160" s="8"/>
      <c r="E160" s="56">
        <f t="shared" si="47"/>
        <v>4437.7</v>
      </c>
      <c r="F160" s="55"/>
      <c r="G160" s="8"/>
      <c r="H160" s="69"/>
      <c r="I160" s="55"/>
      <c r="J160" s="8"/>
      <c r="K160" s="69"/>
      <c r="L160" s="55"/>
      <c r="M160" s="8"/>
      <c r="N160" s="69"/>
    </row>
    <row r="161" spans="1:14" ht="12.75" hidden="1">
      <c r="A161" s="78" t="s">
        <v>117</v>
      </c>
      <c r="B161" s="55"/>
      <c r="C161" s="8"/>
      <c r="D161" s="8"/>
      <c r="E161" s="56">
        <f t="shared" si="47"/>
        <v>0</v>
      </c>
      <c r="F161" s="55"/>
      <c r="G161" s="8"/>
      <c r="H161" s="69">
        <f t="shared" si="48"/>
        <v>0</v>
      </c>
      <c r="I161" s="55"/>
      <c r="J161" s="8"/>
      <c r="K161" s="69">
        <f t="shared" si="49"/>
        <v>0</v>
      </c>
      <c r="L161" s="55"/>
      <c r="M161" s="8"/>
      <c r="N161" s="69">
        <f t="shared" si="50"/>
        <v>0</v>
      </c>
    </row>
    <row r="162" spans="1:14" ht="12.75" hidden="1">
      <c r="A162" s="78" t="s">
        <v>247</v>
      </c>
      <c r="B162" s="55"/>
      <c r="C162" s="8"/>
      <c r="D162" s="8"/>
      <c r="E162" s="56">
        <f t="shared" si="47"/>
        <v>0</v>
      </c>
      <c r="F162" s="55"/>
      <c r="G162" s="8"/>
      <c r="H162" s="69"/>
      <c r="I162" s="55"/>
      <c r="J162" s="8"/>
      <c r="K162" s="69"/>
      <c r="L162" s="55"/>
      <c r="M162" s="8"/>
      <c r="N162" s="69"/>
    </row>
    <row r="163" spans="1:14" ht="12.75">
      <c r="A163" s="78" t="s">
        <v>81</v>
      </c>
      <c r="B163" s="55">
        <v>361650</v>
      </c>
      <c r="C163" s="8">
        <v>35000</v>
      </c>
      <c r="D163" s="8"/>
      <c r="E163" s="56">
        <f t="shared" si="47"/>
        <v>396650</v>
      </c>
      <c r="F163" s="55"/>
      <c r="G163" s="8"/>
      <c r="H163" s="69">
        <f t="shared" si="48"/>
        <v>396650</v>
      </c>
      <c r="I163" s="55"/>
      <c r="J163" s="8"/>
      <c r="K163" s="69">
        <f t="shared" si="49"/>
        <v>396650</v>
      </c>
      <c r="L163" s="55"/>
      <c r="M163" s="8"/>
      <c r="N163" s="69">
        <f t="shared" si="50"/>
        <v>396650</v>
      </c>
    </row>
    <row r="164" spans="1:14" ht="12" customHeight="1" hidden="1">
      <c r="A164" s="78" t="s">
        <v>118</v>
      </c>
      <c r="B164" s="55"/>
      <c r="C164" s="8"/>
      <c r="D164" s="8"/>
      <c r="E164" s="69">
        <f t="shared" si="47"/>
        <v>0</v>
      </c>
      <c r="F164" s="55"/>
      <c r="G164" s="8"/>
      <c r="H164" s="69">
        <f t="shared" si="48"/>
        <v>0</v>
      </c>
      <c r="I164" s="55"/>
      <c r="J164" s="8"/>
      <c r="K164" s="69">
        <f t="shared" si="49"/>
        <v>0</v>
      </c>
      <c r="L164" s="55"/>
      <c r="M164" s="8"/>
      <c r="N164" s="69">
        <f t="shared" si="50"/>
        <v>0</v>
      </c>
    </row>
    <row r="165" spans="1:14" ht="12.75">
      <c r="A165" s="85" t="s">
        <v>84</v>
      </c>
      <c r="B165" s="65">
        <f aca="true" t="shared" si="51" ref="B165:N165">SUM(B167:B175)</f>
        <v>15104.3</v>
      </c>
      <c r="C165" s="14">
        <f t="shared" si="51"/>
        <v>397809.89999999997</v>
      </c>
      <c r="D165" s="14">
        <f t="shared" si="51"/>
        <v>0</v>
      </c>
      <c r="E165" s="66">
        <f t="shared" si="51"/>
        <v>412914.19999999995</v>
      </c>
      <c r="F165" s="65">
        <f t="shared" si="51"/>
        <v>0</v>
      </c>
      <c r="G165" s="14">
        <f t="shared" si="51"/>
        <v>0</v>
      </c>
      <c r="H165" s="66">
        <f t="shared" si="51"/>
        <v>49901.600000000006</v>
      </c>
      <c r="I165" s="65">
        <f t="shared" si="51"/>
        <v>0</v>
      </c>
      <c r="J165" s="14">
        <f t="shared" si="51"/>
        <v>0</v>
      </c>
      <c r="K165" s="66">
        <f t="shared" si="51"/>
        <v>49901.600000000006</v>
      </c>
      <c r="L165" s="65">
        <f t="shared" si="51"/>
        <v>0</v>
      </c>
      <c r="M165" s="14">
        <f t="shared" si="51"/>
        <v>0</v>
      </c>
      <c r="N165" s="66">
        <f t="shared" si="51"/>
        <v>49901.600000000006</v>
      </c>
    </row>
    <row r="166" spans="1:14" ht="12.75">
      <c r="A166" s="76" t="s">
        <v>47</v>
      </c>
      <c r="B166" s="57"/>
      <c r="C166" s="9"/>
      <c r="D166" s="9"/>
      <c r="E166" s="58"/>
      <c r="F166" s="57"/>
      <c r="G166" s="9"/>
      <c r="H166" s="58"/>
      <c r="I166" s="57"/>
      <c r="J166" s="9"/>
      <c r="K166" s="58"/>
      <c r="L166" s="57"/>
      <c r="M166" s="9"/>
      <c r="N166" s="58"/>
    </row>
    <row r="167" spans="1:14" ht="12.75">
      <c r="A167" s="77" t="s">
        <v>85</v>
      </c>
      <c r="B167" s="55">
        <v>15000</v>
      </c>
      <c r="C167" s="8"/>
      <c r="D167" s="8"/>
      <c r="E167" s="56">
        <f>B167+C167+D167</f>
        <v>15000</v>
      </c>
      <c r="F167" s="55"/>
      <c r="G167" s="8"/>
      <c r="H167" s="56">
        <f>E167+F167+G167</f>
        <v>15000</v>
      </c>
      <c r="I167" s="55"/>
      <c r="J167" s="8"/>
      <c r="K167" s="56">
        <f>H167+I167+J167</f>
        <v>15000</v>
      </c>
      <c r="L167" s="55"/>
      <c r="M167" s="8"/>
      <c r="N167" s="56">
        <f>K167+L167+M167</f>
        <v>15000</v>
      </c>
    </row>
    <row r="168" spans="1:14" ht="12.75">
      <c r="A168" s="78" t="s">
        <v>119</v>
      </c>
      <c r="B168" s="55">
        <v>104.3</v>
      </c>
      <c r="C168" s="8">
        <f>495.7+30171.3+4130.3</f>
        <v>34797.3</v>
      </c>
      <c r="D168" s="8"/>
      <c r="E168" s="56">
        <f aca="true" t="shared" si="52" ref="E168:E175">B168+C168+D168</f>
        <v>34901.600000000006</v>
      </c>
      <c r="F168" s="55"/>
      <c r="G168" s="8"/>
      <c r="H168" s="56">
        <f aca="true" t="shared" si="53" ref="H168:H175">E168+F168+G168</f>
        <v>34901.600000000006</v>
      </c>
      <c r="I168" s="55"/>
      <c r="J168" s="8"/>
      <c r="K168" s="56">
        <f aca="true" t="shared" si="54" ref="K168:K175">H168+I168+J168</f>
        <v>34901.600000000006</v>
      </c>
      <c r="L168" s="55"/>
      <c r="M168" s="8"/>
      <c r="N168" s="56">
        <f aca="true" t="shared" si="55" ref="N168:N175">K168+L168+M168</f>
        <v>34901.600000000006</v>
      </c>
    </row>
    <row r="169" spans="1:14" ht="12.75" hidden="1">
      <c r="A169" s="78" t="s">
        <v>85</v>
      </c>
      <c r="B169" s="55"/>
      <c r="C169" s="8"/>
      <c r="D169" s="8"/>
      <c r="E169" s="56">
        <f t="shared" si="52"/>
        <v>0</v>
      </c>
      <c r="F169" s="55"/>
      <c r="G169" s="8"/>
      <c r="H169" s="56">
        <f t="shared" si="53"/>
        <v>0</v>
      </c>
      <c r="I169" s="55"/>
      <c r="J169" s="8"/>
      <c r="K169" s="56">
        <f t="shared" si="54"/>
        <v>0</v>
      </c>
      <c r="L169" s="55"/>
      <c r="M169" s="8"/>
      <c r="N169" s="56">
        <f t="shared" si="55"/>
        <v>0</v>
      </c>
    </row>
    <row r="170" spans="1:14" ht="12.75" hidden="1">
      <c r="A170" s="78" t="s">
        <v>120</v>
      </c>
      <c r="B170" s="55"/>
      <c r="C170" s="8"/>
      <c r="D170" s="8"/>
      <c r="E170" s="56">
        <f t="shared" si="52"/>
        <v>0</v>
      </c>
      <c r="F170" s="55"/>
      <c r="G170" s="8"/>
      <c r="H170" s="56">
        <f t="shared" si="53"/>
        <v>0</v>
      </c>
      <c r="I170" s="55"/>
      <c r="J170" s="8"/>
      <c r="K170" s="56">
        <f t="shared" si="54"/>
        <v>0</v>
      </c>
      <c r="L170" s="55"/>
      <c r="M170" s="8"/>
      <c r="N170" s="56">
        <f t="shared" si="55"/>
        <v>0</v>
      </c>
    </row>
    <row r="171" spans="1:14" ht="12.75">
      <c r="A171" s="81" t="s">
        <v>292</v>
      </c>
      <c r="B171" s="59"/>
      <c r="C171" s="11">
        <v>363012.6</v>
      </c>
      <c r="D171" s="11"/>
      <c r="E171" s="60">
        <f t="shared" si="52"/>
        <v>363012.6</v>
      </c>
      <c r="F171" s="55"/>
      <c r="G171" s="8"/>
      <c r="H171" s="56"/>
      <c r="I171" s="55"/>
      <c r="J171" s="8"/>
      <c r="K171" s="56"/>
      <c r="L171" s="55"/>
      <c r="M171" s="8"/>
      <c r="N171" s="56"/>
    </row>
    <row r="172" spans="1:14" ht="12.75" hidden="1">
      <c r="A172" s="78" t="s">
        <v>121</v>
      </c>
      <c r="B172" s="55"/>
      <c r="C172" s="8"/>
      <c r="D172" s="8"/>
      <c r="E172" s="56">
        <f t="shared" si="52"/>
        <v>0</v>
      </c>
      <c r="F172" s="55"/>
      <c r="G172" s="8"/>
      <c r="H172" s="56">
        <f t="shared" si="53"/>
        <v>0</v>
      </c>
      <c r="I172" s="55"/>
      <c r="J172" s="8"/>
      <c r="K172" s="56">
        <f t="shared" si="54"/>
        <v>0</v>
      </c>
      <c r="L172" s="72"/>
      <c r="M172" s="8"/>
      <c r="N172" s="56">
        <f t="shared" si="55"/>
        <v>0</v>
      </c>
    </row>
    <row r="173" spans="1:14" ht="12.75" hidden="1">
      <c r="A173" s="77" t="s">
        <v>122</v>
      </c>
      <c r="B173" s="55"/>
      <c r="C173" s="8"/>
      <c r="D173" s="8"/>
      <c r="E173" s="56">
        <f t="shared" si="52"/>
        <v>0</v>
      </c>
      <c r="F173" s="55"/>
      <c r="G173" s="8"/>
      <c r="H173" s="56">
        <f t="shared" si="53"/>
        <v>0</v>
      </c>
      <c r="I173" s="55"/>
      <c r="J173" s="8"/>
      <c r="K173" s="56">
        <f t="shared" si="54"/>
        <v>0</v>
      </c>
      <c r="L173" s="55"/>
      <c r="M173" s="8"/>
      <c r="N173" s="56">
        <f t="shared" si="55"/>
        <v>0</v>
      </c>
    </row>
    <row r="174" spans="1:14" ht="12.75" hidden="1">
      <c r="A174" s="78" t="s">
        <v>117</v>
      </c>
      <c r="B174" s="55"/>
      <c r="C174" s="8"/>
      <c r="D174" s="8"/>
      <c r="E174" s="56">
        <f t="shared" si="52"/>
        <v>0</v>
      </c>
      <c r="F174" s="55"/>
      <c r="G174" s="8"/>
      <c r="H174" s="56">
        <f t="shared" si="53"/>
        <v>0</v>
      </c>
      <c r="I174" s="55"/>
      <c r="J174" s="8"/>
      <c r="K174" s="56">
        <f t="shared" si="54"/>
        <v>0</v>
      </c>
      <c r="L174" s="55"/>
      <c r="M174" s="8"/>
      <c r="N174" s="56">
        <f t="shared" si="55"/>
        <v>0</v>
      </c>
    </row>
    <row r="175" spans="1:14" ht="12.75" hidden="1">
      <c r="A175" s="86" t="s">
        <v>123</v>
      </c>
      <c r="B175" s="59"/>
      <c r="C175" s="11"/>
      <c r="D175" s="11"/>
      <c r="E175" s="60">
        <f t="shared" si="52"/>
        <v>0</v>
      </c>
      <c r="F175" s="55"/>
      <c r="G175" s="8"/>
      <c r="H175" s="56">
        <f t="shared" si="53"/>
        <v>0</v>
      </c>
      <c r="I175" s="55"/>
      <c r="J175" s="8"/>
      <c r="K175" s="56">
        <f t="shared" si="54"/>
        <v>0</v>
      </c>
      <c r="L175" s="55"/>
      <c r="M175" s="8"/>
      <c r="N175" s="56">
        <f t="shared" si="55"/>
        <v>0</v>
      </c>
    </row>
    <row r="176" spans="1:14" ht="12.75">
      <c r="A176" s="75" t="s">
        <v>124</v>
      </c>
      <c r="B176" s="53">
        <f>B177+B182</f>
        <v>4417.3</v>
      </c>
      <c r="C176" s="7">
        <f aca="true" t="shared" si="56" ref="C176:N176">C177+C182</f>
        <v>6341.6</v>
      </c>
      <c r="D176" s="7">
        <f t="shared" si="56"/>
        <v>0</v>
      </c>
      <c r="E176" s="54">
        <f t="shared" si="56"/>
        <v>10758.900000000001</v>
      </c>
      <c r="F176" s="53">
        <f t="shared" si="56"/>
        <v>0</v>
      </c>
      <c r="G176" s="7">
        <f t="shared" si="56"/>
        <v>0</v>
      </c>
      <c r="H176" s="54">
        <f t="shared" si="56"/>
        <v>10758.900000000001</v>
      </c>
      <c r="I176" s="53">
        <f t="shared" si="56"/>
        <v>0</v>
      </c>
      <c r="J176" s="7">
        <f t="shared" si="56"/>
        <v>0</v>
      </c>
      <c r="K176" s="54">
        <f t="shared" si="56"/>
        <v>10758.900000000001</v>
      </c>
      <c r="L176" s="53">
        <f t="shared" si="56"/>
        <v>0</v>
      </c>
      <c r="M176" s="7">
        <f t="shared" si="56"/>
        <v>0</v>
      </c>
      <c r="N176" s="54">
        <f t="shared" si="56"/>
        <v>10758.900000000001</v>
      </c>
    </row>
    <row r="177" spans="1:14" ht="12.75">
      <c r="A177" s="84" t="s">
        <v>78</v>
      </c>
      <c r="B177" s="63">
        <f>SUM(B179:B181)</f>
        <v>4417.3</v>
      </c>
      <c r="C177" s="13">
        <f aca="true" t="shared" si="57" ref="C177:N177">SUM(C179:C181)</f>
        <v>6341.6</v>
      </c>
      <c r="D177" s="13">
        <f t="shared" si="57"/>
        <v>0</v>
      </c>
      <c r="E177" s="64">
        <f t="shared" si="57"/>
        <v>10758.900000000001</v>
      </c>
      <c r="F177" s="63">
        <f t="shared" si="57"/>
        <v>0</v>
      </c>
      <c r="G177" s="13">
        <f t="shared" si="57"/>
        <v>0</v>
      </c>
      <c r="H177" s="64">
        <f t="shared" si="57"/>
        <v>10758.900000000001</v>
      </c>
      <c r="I177" s="63">
        <f t="shared" si="57"/>
        <v>0</v>
      </c>
      <c r="J177" s="13">
        <f t="shared" si="57"/>
        <v>0</v>
      </c>
      <c r="K177" s="64">
        <f t="shared" si="57"/>
        <v>10758.900000000001</v>
      </c>
      <c r="L177" s="63">
        <f t="shared" si="57"/>
        <v>0</v>
      </c>
      <c r="M177" s="13">
        <f t="shared" si="57"/>
        <v>0</v>
      </c>
      <c r="N177" s="64">
        <f t="shared" si="57"/>
        <v>10758.900000000001</v>
      </c>
    </row>
    <row r="178" spans="1:14" ht="12.75">
      <c r="A178" s="80" t="s">
        <v>47</v>
      </c>
      <c r="B178" s="55"/>
      <c r="C178" s="8"/>
      <c r="D178" s="8"/>
      <c r="E178" s="54"/>
      <c r="F178" s="55"/>
      <c r="G178" s="8"/>
      <c r="H178" s="54"/>
      <c r="I178" s="55"/>
      <c r="J178" s="8"/>
      <c r="K178" s="54"/>
      <c r="L178" s="55"/>
      <c r="M178" s="8"/>
      <c r="N178" s="54"/>
    </row>
    <row r="179" spans="1:14" ht="12.75">
      <c r="A179" s="77" t="s">
        <v>81</v>
      </c>
      <c r="B179" s="55">
        <v>4417.3</v>
      </c>
      <c r="C179" s="8">
        <v>150</v>
      </c>
      <c r="D179" s="8"/>
      <c r="E179" s="56">
        <f>B179+C179+D179</f>
        <v>4567.3</v>
      </c>
      <c r="F179" s="55"/>
      <c r="G179" s="8"/>
      <c r="H179" s="56">
        <f>E179+F179+G179</f>
        <v>4567.3</v>
      </c>
      <c r="I179" s="55"/>
      <c r="J179" s="8"/>
      <c r="K179" s="56">
        <f>H179+I179+J179</f>
        <v>4567.3</v>
      </c>
      <c r="L179" s="55"/>
      <c r="M179" s="8"/>
      <c r="N179" s="56">
        <f>K179+L179+M179</f>
        <v>4567.3</v>
      </c>
    </row>
    <row r="180" spans="1:14" ht="12.75">
      <c r="A180" s="81" t="s">
        <v>119</v>
      </c>
      <c r="B180" s="59"/>
      <c r="C180" s="11">
        <f>1889.8+4301.8</f>
        <v>6191.6</v>
      </c>
      <c r="D180" s="11"/>
      <c r="E180" s="60">
        <f>B180+C180+D180</f>
        <v>6191.6</v>
      </c>
      <c r="F180" s="55"/>
      <c r="G180" s="8"/>
      <c r="H180" s="56">
        <f>E180+F180+G180</f>
        <v>6191.6</v>
      </c>
      <c r="I180" s="55"/>
      <c r="J180" s="8"/>
      <c r="K180" s="56">
        <f>H180+I180+J180</f>
        <v>6191.6</v>
      </c>
      <c r="L180" s="55"/>
      <c r="M180" s="8"/>
      <c r="N180" s="56">
        <f>K180+L180+M180</f>
        <v>6191.6</v>
      </c>
    </row>
    <row r="181" spans="1:14" ht="12.75" hidden="1">
      <c r="A181" s="87" t="s">
        <v>103</v>
      </c>
      <c r="B181" s="55"/>
      <c r="C181" s="8"/>
      <c r="D181" s="8"/>
      <c r="E181" s="56">
        <f>B181+C181+D181</f>
        <v>0</v>
      </c>
      <c r="F181" s="55"/>
      <c r="G181" s="8"/>
      <c r="H181" s="56">
        <f>E181+F181+G181</f>
        <v>0</v>
      </c>
      <c r="I181" s="55"/>
      <c r="J181" s="8"/>
      <c r="K181" s="56">
        <f>H181+I181+J181</f>
        <v>0</v>
      </c>
      <c r="L181" s="55"/>
      <c r="M181" s="8"/>
      <c r="N181" s="56">
        <f>K181+L181+M181</f>
        <v>0</v>
      </c>
    </row>
    <row r="182" spans="1:14" ht="12.75" hidden="1">
      <c r="A182" s="85" t="s">
        <v>84</v>
      </c>
      <c r="B182" s="65">
        <f>B184</f>
        <v>0</v>
      </c>
      <c r="C182" s="14">
        <f aca="true" t="shared" si="58" ref="C182:N182">C184</f>
        <v>0</v>
      </c>
      <c r="D182" s="14">
        <f t="shared" si="58"/>
        <v>0</v>
      </c>
      <c r="E182" s="66">
        <f t="shared" si="58"/>
        <v>0</v>
      </c>
      <c r="F182" s="57">
        <f t="shared" si="58"/>
        <v>0</v>
      </c>
      <c r="G182" s="9">
        <f t="shared" si="58"/>
        <v>0</v>
      </c>
      <c r="H182" s="58">
        <f t="shared" si="58"/>
        <v>0</v>
      </c>
      <c r="I182" s="57">
        <f t="shared" si="58"/>
        <v>0</v>
      </c>
      <c r="J182" s="9">
        <f t="shared" si="58"/>
        <v>0</v>
      </c>
      <c r="K182" s="58">
        <f t="shared" si="58"/>
        <v>0</v>
      </c>
      <c r="L182" s="57">
        <f t="shared" si="58"/>
        <v>0</v>
      </c>
      <c r="M182" s="9">
        <f t="shared" si="58"/>
        <v>0</v>
      </c>
      <c r="N182" s="58">
        <f t="shared" si="58"/>
        <v>0</v>
      </c>
    </row>
    <row r="183" spans="1:14" ht="12.75" hidden="1">
      <c r="A183" s="76" t="s">
        <v>47</v>
      </c>
      <c r="B183" s="55"/>
      <c r="C183" s="8"/>
      <c r="D183" s="8"/>
      <c r="E183" s="56"/>
      <c r="F183" s="55"/>
      <c r="G183" s="8"/>
      <c r="H183" s="56"/>
      <c r="I183" s="55"/>
      <c r="J183" s="8"/>
      <c r="K183" s="56"/>
      <c r="L183" s="55"/>
      <c r="M183" s="8"/>
      <c r="N183" s="56"/>
    </row>
    <row r="184" spans="1:14" ht="12.75" hidden="1">
      <c r="A184" s="88" t="s">
        <v>106</v>
      </c>
      <c r="B184" s="59"/>
      <c r="C184" s="11"/>
      <c r="D184" s="11"/>
      <c r="E184" s="60"/>
      <c r="F184" s="59"/>
      <c r="G184" s="11"/>
      <c r="H184" s="60"/>
      <c r="I184" s="59"/>
      <c r="J184" s="11"/>
      <c r="K184" s="60">
        <f>H184+I184+J184</f>
        <v>0</v>
      </c>
      <c r="L184" s="59"/>
      <c r="M184" s="11"/>
      <c r="N184" s="60">
        <f>K184+L184+M184</f>
        <v>0</v>
      </c>
    </row>
    <row r="185" spans="1:14" ht="12.75">
      <c r="A185" s="79" t="s">
        <v>125</v>
      </c>
      <c r="B185" s="57">
        <f aca="true" t="shared" si="59" ref="B185:N185">B186+B190</f>
        <v>33571.5</v>
      </c>
      <c r="C185" s="9">
        <f t="shared" si="59"/>
        <v>17950</v>
      </c>
      <c r="D185" s="9" t="e">
        <f t="shared" si="59"/>
        <v>#REF!</v>
      </c>
      <c r="E185" s="58">
        <f t="shared" si="59"/>
        <v>51521.5</v>
      </c>
      <c r="F185" s="57" t="e">
        <f t="shared" si="59"/>
        <v>#REF!</v>
      </c>
      <c r="G185" s="9" t="e">
        <f t="shared" si="59"/>
        <v>#REF!</v>
      </c>
      <c r="H185" s="58" t="e">
        <f t="shared" si="59"/>
        <v>#REF!</v>
      </c>
      <c r="I185" s="57" t="e">
        <f t="shared" si="59"/>
        <v>#REF!</v>
      </c>
      <c r="J185" s="9" t="e">
        <f t="shared" si="59"/>
        <v>#REF!</v>
      </c>
      <c r="K185" s="58" t="e">
        <f t="shared" si="59"/>
        <v>#REF!</v>
      </c>
      <c r="L185" s="57" t="e">
        <f t="shared" si="59"/>
        <v>#REF!</v>
      </c>
      <c r="M185" s="9" t="e">
        <f t="shared" si="59"/>
        <v>#REF!</v>
      </c>
      <c r="N185" s="58" t="e">
        <f t="shared" si="59"/>
        <v>#REF!</v>
      </c>
    </row>
    <row r="186" spans="1:14" ht="12.75">
      <c r="A186" s="84" t="s">
        <v>78</v>
      </c>
      <c r="B186" s="63">
        <f aca="true" t="shared" si="60" ref="B186:N186">SUM(B188:B189)</f>
        <v>27100</v>
      </c>
      <c r="C186" s="13">
        <f t="shared" si="60"/>
        <v>2950</v>
      </c>
      <c r="D186" s="13">
        <f t="shared" si="60"/>
        <v>0</v>
      </c>
      <c r="E186" s="64">
        <f t="shared" si="60"/>
        <v>30050</v>
      </c>
      <c r="F186" s="63">
        <f t="shared" si="60"/>
        <v>0</v>
      </c>
      <c r="G186" s="13">
        <f t="shared" si="60"/>
        <v>0</v>
      </c>
      <c r="H186" s="64">
        <f t="shared" si="60"/>
        <v>30050</v>
      </c>
      <c r="I186" s="63">
        <f t="shared" si="60"/>
        <v>0</v>
      </c>
      <c r="J186" s="13">
        <f t="shared" si="60"/>
        <v>0</v>
      </c>
      <c r="K186" s="64">
        <f t="shared" si="60"/>
        <v>30050</v>
      </c>
      <c r="L186" s="63">
        <f t="shared" si="60"/>
        <v>0</v>
      </c>
      <c r="M186" s="13">
        <f t="shared" si="60"/>
        <v>0</v>
      </c>
      <c r="N186" s="64">
        <f t="shared" si="60"/>
        <v>30050</v>
      </c>
    </row>
    <row r="187" spans="1:14" ht="12.75">
      <c r="A187" s="80" t="s">
        <v>47</v>
      </c>
      <c r="B187" s="55"/>
      <c r="C187" s="8"/>
      <c r="D187" s="8"/>
      <c r="E187" s="54"/>
      <c r="F187" s="55"/>
      <c r="G187" s="8"/>
      <c r="H187" s="54"/>
      <c r="I187" s="55"/>
      <c r="J187" s="8"/>
      <c r="K187" s="54"/>
      <c r="L187" s="55"/>
      <c r="M187" s="8"/>
      <c r="N187" s="54"/>
    </row>
    <row r="188" spans="1:14" ht="12.75">
      <c r="A188" s="78" t="s">
        <v>81</v>
      </c>
      <c r="B188" s="55">
        <v>5100</v>
      </c>
      <c r="C188" s="8">
        <f>-50+3000</f>
        <v>2950</v>
      </c>
      <c r="D188" s="8"/>
      <c r="E188" s="56">
        <f>B188+C188+D188</f>
        <v>8050</v>
      </c>
      <c r="F188" s="55"/>
      <c r="G188" s="8"/>
      <c r="H188" s="56">
        <f>E188+F188+G188</f>
        <v>8050</v>
      </c>
      <c r="I188" s="55"/>
      <c r="J188" s="8"/>
      <c r="K188" s="56">
        <f>H188+I188+J188</f>
        <v>8050</v>
      </c>
      <c r="L188" s="55"/>
      <c r="M188" s="8"/>
      <c r="N188" s="56">
        <f>K188+L188+M188</f>
        <v>8050</v>
      </c>
    </row>
    <row r="189" spans="1:14" ht="12.75">
      <c r="A189" s="78" t="s">
        <v>126</v>
      </c>
      <c r="B189" s="55">
        <v>22000</v>
      </c>
      <c r="C189" s="8"/>
      <c r="D189" s="8"/>
      <c r="E189" s="56">
        <f>B189+C189+D189</f>
        <v>22000</v>
      </c>
      <c r="F189" s="55"/>
      <c r="G189" s="8"/>
      <c r="H189" s="56">
        <f>E189+F189+G189</f>
        <v>22000</v>
      </c>
      <c r="I189" s="55"/>
      <c r="J189" s="8"/>
      <c r="K189" s="56">
        <f>H189+I189+J189</f>
        <v>22000</v>
      </c>
      <c r="L189" s="55"/>
      <c r="M189" s="8"/>
      <c r="N189" s="56">
        <f>K189+L189+M189</f>
        <v>22000</v>
      </c>
    </row>
    <row r="190" spans="1:14" ht="12.75">
      <c r="A190" s="85" t="s">
        <v>84</v>
      </c>
      <c r="B190" s="65">
        <f>B193+B192</f>
        <v>6471.5</v>
      </c>
      <c r="C190" s="14">
        <f>C193+C192</f>
        <v>15000</v>
      </c>
      <c r="D190" s="14" t="e">
        <f>D193+#REF!</f>
        <v>#REF!</v>
      </c>
      <c r="E190" s="66">
        <f>E193+E192</f>
        <v>21471.5</v>
      </c>
      <c r="F190" s="65" t="e">
        <f>F193+#REF!</f>
        <v>#REF!</v>
      </c>
      <c r="G190" s="14" t="e">
        <f>G193+#REF!</f>
        <v>#REF!</v>
      </c>
      <c r="H190" s="66" t="e">
        <f>H193+#REF!</f>
        <v>#REF!</v>
      </c>
      <c r="I190" s="65" t="e">
        <f>I193+#REF!</f>
        <v>#REF!</v>
      </c>
      <c r="J190" s="14" t="e">
        <f>J193+#REF!</f>
        <v>#REF!</v>
      </c>
      <c r="K190" s="66" t="e">
        <f>K193+#REF!</f>
        <v>#REF!</v>
      </c>
      <c r="L190" s="65" t="e">
        <f>L193+#REF!</f>
        <v>#REF!</v>
      </c>
      <c r="M190" s="14" t="e">
        <f>M193+#REF!</f>
        <v>#REF!</v>
      </c>
      <c r="N190" s="66" t="e">
        <f>N193+#REF!</f>
        <v>#REF!</v>
      </c>
    </row>
    <row r="191" spans="1:14" ht="12.75">
      <c r="A191" s="76" t="s">
        <v>47</v>
      </c>
      <c r="B191" s="57"/>
      <c r="C191" s="9"/>
      <c r="D191" s="9"/>
      <c r="E191" s="58"/>
      <c r="F191" s="57"/>
      <c r="G191" s="9"/>
      <c r="H191" s="58"/>
      <c r="I191" s="57"/>
      <c r="J191" s="9"/>
      <c r="K191" s="58"/>
      <c r="L191" s="57"/>
      <c r="M191" s="9"/>
      <c r="N191" s="58"/>
    </row>
    <row r="192" spans="1:14" ht="12.75">
      <c r="A192" s="78" t="s">
        <v>119</v>
      </c>
      <c r="B192" s="55">
        <v>1471.5</v>
      </c>
      <c r="C192" s="8">
        <v>1000</v>
      </c>
      <c r="D192" s="9"/>
      <c r="E192" s="56">
        <f>B192+C192+D192</f>
        <v>2471.5</v>
      </c>
      <c r="F192" s="57"/>
      <c r="G192" s="9"/>
      <c r="H192" s="58"/>
      <c r="I192" s="57"/>
      <c r="J192" s="9"/>
      <c r="K192" s="58"/>
      <c r="L192" s="57"/>
      <c r="M192" s="9"/>
      <c r="N192" s="58"/>
    </row>
    <row r="193" spans="1:14" ht="12.75">
      <c r="A193" s="89" t="s">
        <v>85</v>
      </c>
      <c r="B193" s="59">
        <v>5000</v>
      </c>
      <c r="C193" s="11">
        <v>14000</v>
      </c>
      <c r="D193" s="11"/>
      <c r="E193" s="60">
        <f>B193+C193+D193</f>
        <v>19000</v>
      </c>
      <c r="F193" s="59"/>
      <c r="G193" s="11"/>
      <c r="H193" s="60">
        <f>E193+F193+G193</f>
        <v>19000</v>
      </c>
      <c r="I193" s="59"/>
      <c r="J193" s="11"/>
      <c r="K193" s="60">
        <f>H193+I193+J193</f>
        <v>19000</v>
      </c>
      <c r="L193" s="59"/>
      <c r="M193" s="11"/>
      <c r="N193" s="60">
        <f>K193+L193+M193</f>
        <v>19000</v>
      </c>
    </row>
    <row r="194" spans="1:14" ht="12.75">
      <c r="A194" s="75" t="s">
        <v>127</v>
      </c>
      <c r="B194" s="53">
        <f aca="true" t="shared" si="61" ref="B194:N194">B195+B234</f>
        <v>287846.6</v>
      </c>
      <c r="C194" s="7">
        <f t="shared" si="61"/>
        <v>182402.5</v>
      </c>
      <c r="D194" s="7">
        <f t="shared" si="61"/>
        <v>0</v>
      </c>
      <c r="E194" s="54">
        <f t="shared" si="61"/>
        <v>470249.10000000003</v>
      </c>
      <c r="F194" s="53">
        <f t="shared" si="61"/>
        <v>0</v>
      </c>
      <c r="G194" s="7">
        <f t="shared" si="61"/>
        <v>0</v>
      </c>
      <c r="H194" s="54">
        <f t="shared" si="61"/>
        <v>410553.1</v>
      </c>
      <c r="I194" s="53">
        <f t="shared" si="61"/>
        <v>0</v>
      </c>
      <c r="J194" s="7">
        <f t="shared" si="61"/>
        <v>0</v>
      </c>
      <c r="K194" s="54">
        <f t="shared" si="61"/>
        <v>410553.1</v>
      </c>
      <c r="L194" s="53">
        <f t="shared" si="61"/>
        <v>0</v>
      </c>
      <c r="M194" s="7">
        <f t="shared" si="61"/>
        <v>0</v>
      </c>
      <c r="N194" s="54">
        <f t="shared" si="61"/>
        <v>410553.1</v>
      </c>
    </row>
    <row r="195" spans="1:14" ht="12.75">
      <c r="A195" s="84" t="s">
        <v>78</v>
      </c>
      <c r="B195" s="63">
        <f aca="true" t="shared" si="62" ref="B195:N195">SUM(B197:B224)+B226</f>
        <v>101253.8</v>
      </c>
      <c r="C195" s="13">
        <f t="shared" si="62"/>
        <v>119556.49999999999</v>
      </c>
      <c r="D195" s="13">
        <f t="shared" si="62"/>
        <v>0</v>
      </c>
      <c r="E195" s="64">
        <f t="shared" si="62"/>
        <v>220810.30000000002</v>
      </c>
      <c r="F195" s="63">
        <f t="shared" si="62"/>
        <v>0</v>
      </c>
      <c r="G195" s="13">
        <f t="shared" si="62"/>
        <v>0</v>
      </c>
      <c r="H195" s="64">
        <f t="shared" si="62"/>
        <v>163616</v>
      </c>
      <c r="I195" s="63">
        <f t="shared" si="62"/>
        <v>0</v>
      </c>
      <c r="J195" s="13">
        <f t="shared" si="62"/>
        <v>0</v>
      </c>
      <c r="K195" s="64">
        <f t="shared" si="62"/>
        <v>163616</v>
      </c>
      <c r="L195" s="63">
        <f t="shared" si="62"/>
        <v>0</v>
      </c>
      <c r="M195" s="13">
        <f t="shared" si="62"/>
        <v>0</v>
      </c>
      <c r="N195" s="64">
        <f t="shared" si="62"/>
        <v>163616</v>
      </c>
    </row>
    <row r="196" spans="1:14" ht="12.75">
      <c r="A196" s="76" t="s">
        <v>47</v>
      </c>
      <c r="B196" s="57"/>
      <c r="C196" s="9"/>
      <c r="D196" s="9"/>
      <c r="E196" s="58"/>
      <c r="F196" s="57"/>
      <c r="G196" s="9"/>
      <c r="H196" s="58"/>
      <c r="I196" s="57"/>
      <c r="J196" s="9"/>
      <c r="K196" s="58"/>
      <c r="L196" s="57"/>
      <c r="M196" s="9"/>
      <c r="N196" s="58"/>
    </row>
    <row r="197" spans="1:14" ht="12.75">
      <c r="A197" s="78" t="s">
        <v>81</v>
      </c>
      <c r="B197" s="55">
        <v>3729.3</v>
      </c>
      <c r="C197" s="8"/>
      <c r="D197" s="8"/>
      <c r="E197" s="56">
        <f>B197+C197+D197</f>
        <v>3729.3</v>
      </c>
      <c r="F197" s="55"/>
      <c r="G197" s="8"/>
      <c r="H197" s="56">
        <f>E197+F197+G197</f>
        <v>3729.3</v>
      </c>
      <c r="I197" s="72"/>
      <c r="J197" s="8"/>
      <c r="K197" s="56">
        <f>H197+I197+J197</f>
        <v>3729.3</v>
      </c>
      <c r="L197" s="55"/>
      <c r="M197" s="8"/>
      <c r="N197" s="56">
        <f>K197+L197+M197</f>
        <v>3729.3</v>
      </c>
    </row>
    <row r="198" spans="1:14" ht="12.75">
      <c r="A198" s="78" t="s">
        <v>244</v>
      </c>
      <c r="B198" s="55">
        <v>5693.8</v>
      </c>
      <c r="C198" s="8"/>
      <c r="D198" s="8"/>
      <c r="E198" s="56">
        <f aca="true" t="shared" si="63" ref="E198:E233">B198+C198+D198</f>
        <v>5693.8</v>
      </c>
      <c r="F198" s="55"/>
      <c r="G198" s="8"/>
      <c r="H198" s="56">
        <f aca="true" t="shared" si="64" ref="H198:H226">E198+F198+G198</f>
        <v>5693.8</v>
      </c>
      <c r="I198" s="55"/>
      <c r="J198" s="8"/>
      <c r="K198" s="56">
        <f aca="true" t="shared" si="65" ref="K198:K233">H198+I198+J198</f>
        <v>5693.8</v>
      </c>
      <c r="L198" s="55"/>
      <c r="M198" s="8"/>
      <c r="N198" s="56">
        <f aca="true" t="shared" si="66" ref="N198:N226">K198+L198+M198</f>
        <v>5693.8</v>
      </c>
    </row>
    <row r="199" spans="1:14" ht="12.75">
      <c r="A199" s="87" t="s">
        <v>128</v>
      </c>
      <c r="B199" s="55">
        <v>1300</v>
      </c>
      <c r="C199" s="8"/>
      <c r="D199" s="8"/>
      <c r="E199" s="56">
        <f t="shared" si="63"/>
        <v>1300</v>
      </c>
      <c r="F199" s="55"/>
      <c r="G199" s="8"/>
      <c r="H199" s="56">
        <f t="shared" si="64"/>
        <v>1300</v>
      </c>
      <c r="I199" s="55"/>
      <c r="J199" s="8"/>
      <c r="K199" s="56">
        <f t="shared" si="65"/>
        <v>1300</v>
      </c>
      <c r="L199" s="55"/>
      <c r="M199" s="8"/>
      <c r="N199" s="56">
        <f t="shared" si="66"/>
        <v>1300</v>
      </c>
    </row>
    <row r="200" spans="1:14" ht="12.75" hidden="1">
      <c r="A200" s="78" t="s">
        <v>240</v>
      </c>
      <c r="B200" s="55"/>
      <c r="C200" s="8"/>
      <c r="D200" s="8"/>
      <c r="E200" s="56">
        <f t="shared" si="63"/>
        <v>0</v>
      </c>
      <c r="F200" s="55"/>
      <c r="G200" s="8"/>
      <c r="H200" s="56"/>
      <c r="I200" s="55"/>
      <c r="J200" s="8"/>
      <c r="K200" s="56"/>
      <c r="L200" s="55"/>
      <c r="M200" s="8"/>
      <c r="N200" s="56"/>
    </row>
    <row r="201" spans="1:14" ht="12.75">
      <c r="A201" s="87" t="s">
        <v>281</v>
      </c>
      <c r="B201" s="55"/>
      <c r="C201" s="8">
        <v>13120.1</v>
      </c>
      <c r="D201" s="8"/>
      <c r="E201" s="56">
        <f t="shared" si="63"/>
        <v>13120.1</v>
      </c>
      <c r="F201" s="55"/>
      <c r="G201" s="8"/>
      <c r="H201" s="56"/>
      <c r="I201" s="55"/>
      <c r="J201" s="8"/>
      <c r="K201" s="56"/>
      <c r="L201" s="55"/>
      <c r="M201" s="8"/>
      <c r="N201" s="56"/>
    </row>
    <row r="202" spans="1:14" ht="12.75" hidden="1">
      <c r="A202" s="87" t="s">
        <v>241</v>
      </c>
      <c r="B202" s="55"/>
      <c r="C202" s="8"/>
      <c r="D202" s="8"/>
      <c r="E202" s="56">
        <f t="shared" si="63"/>
        <v>0</v>
      </c>
      <c r="F202" s="55"/>
      <c r="G202" s="8"/>
      <c r="H202" s="56"/>
      <c r="I202" s="55"/>
      <c r="J202" s="8"/>
      <c r="K202" s="56"/>
      <c r="L202" s="55"/>
      <c r="M202" s="8"/>
      <c r="N202" s="56"/>
    </row>
    <row r="203" spans="1:14" ht="12.75">
      <c r="A203" s="76" t="s">
        <v>269</v>
      </c>
      <c r="B203" s="55"/>
      <c r="C203" s="8">
        <v>14.8</v>
      </c>
      <c r="D203" s="8"/>
      <c r="E203" s="56">
        <f t="shared" si="63"/>
        <v>14.8</v>
      </c>
      <c r="F203" s="55"/>
      <c r="G203" s="8"/>
      <c r="H203" s="56"/>
      <c r="I203" s="55"/>
      <c r="J203" s="8"/>
      <c r="K203" s="56"/>
      <c r="L203" s="55"/>
      <c r="M203" s="8"/>
      <c r="N203" s="56"/>
    </row>
    <row r="204" spans="1:14" ht="12.75" hidden="1">
      <c r="A204" s="87" t="s">
        <v>242</v>
      </c>
      <c r="B204" s="55"/>
      <c r="C204" s="8"/>
      <c r="D204" s="8"/>
      <c r="E204" s="56">
        <f t="shared" si="63"/>
        <v>0</v>
      </c>
      <c r="F204" s="55"/>
      <c r="G204" s="8"/>
      <c r="H204" s="56"/>
      <c r="I204" s="55"/>
      <c r="J204" s="8"/>
      <c r="K204" s="56"/>
      <c r="L204" s="55"/>
      <c r="M204" s="8"/>
      <c r="N204" s="56"/>
    </row>
    <row r="205" spans="1:14" ht="12.75">
      <c r="A205" s="76" t="s">
        <v>272</v>
      </c>
      <c r="B205" s="55"/>
      <c r="C205" s="8">
        <v>978.2</v>
      </c>
      <c r="D205" s="8"/>
      <c r="E205" s="56">
        <f t="shared" si="63"/>
        <v>978.2</v>
      </c>
      <c r="F205" s="55"/>
      <c r="G205" s="8"/>
      <c r="H205" s="56"/>
      <c r="I205" s="55"/>
      <c r="J205" s="8"/>
      <c r="K205" s="56"/>
      <c r="L205" s="55"/>
      <c r="M205" s="8"/>
      <c r="N205" s="56"/>
    </row>
    <row r="206" spans="1:14" ht="12.75">
      <c r="A206" s="76" t="s">
        <v>271</v>
      </c>
      <c r="B206" s="55"/>
      <c r="C206" s="8">
        <v>27.5</v>
      </c>
      <c r="D206" s="8"/>
      <c r="E206" s="56">
        <f t="shared" si="63"/>
        <v>27.5</v>
      </c>
      <c r="F206" s="55"/>
      <c r="G206" s="8"/>
      <c r="H206" s="56"/>
      <c r="I206" s="55"/>
      <c r="J206" s="8"/>
      <c r="K206" s="56"/>
      <c r="L206" s="55"/>
      <c r="M206" s="8"/>
      <c r="N206" s="56"/>
    </row>
    <row r="207" spans="1:14" ht="12.75">
      <c r="A207" s="87" t="s">
        <v>273</v>
      </c>
      <c r="B207" s="55"/>
      <c r="C207" s="8">
        <v>223.5</v>
      </c>
      <c r="D207" s="8"/>
      <c r="E207" s="56">
        <f t="shared" si="63"/>
        <v>223.5</v>
      </c>
      <c r="F207" s="55"/>
      <c r="G207" s="8"/>
      <c r="H207" s="56"/>
      <c r="I207" s="55"/>
      <c r="J207" s="8"/>
      <c r="K207" s="56"/>
      <c r="L207" s="55"/>
      <c r="M207" s="8"/>
      <c r="N207" s="56"/>
    </row>
    <row r="208" spans="1:14" ht="12.75">
      <c r="A208" s="87" t="s">
        <v>274</v>
      </c>
      <c r="B208" s="55"/>
      <c r="C208" s="8">
        <v>257.8</v>
      </c>
      <c r="D208" s="8"/>
      <c r="E208" s="56">
        <f t="shared" si="63"/>
        <v>257.8</v>
      </c>
      <c r="F208" s="55"/>
      <c r="G208" s="8"/>
      <c r="H208" s="56"/>
      <c r="I208" s="55"/>
      <c r="J208" s="8"/>
      <c r="K208" s="56"/>
      <c r="L208" s="55"/>
      <c r="M208" s="8"/>
      <c r="N208" s="56"/>
    </row>
    <row r="209" spans="1:14" ht="12.75" hidden="1">
      <c r="A209" s="77" t="s">
        <v>129</v>
      </c>
      <c r="B209" s="55"/>
      <c r="C209" s="8"/>
      <c r="D209" s="8"/>
      <c r="E209" s="56">
        <f t="shared" si="63"/>
        <v>0</v>
      </c>
      <c r="F209" s="55"/>
      <c r="G209" s="8"/>
      <c r="H209" s="56">
        <f t="shared" si="64"/>
        <v>0</v>
      </c>
      <c r="I209" s="55"/>
      <c r="J209" s="8"/>
      <c r="K209" s="56">
        <f t="shared" si="65"/>
        <v>0</v>
      </c>
      <c r="L209" s="55"/>
      <c r="M209" s="8"/>
      <c r="N209" s="56">
        <f t="shared" si="66"/>
        <v>0</v>
      </c>
    </row>
    <row r="210" spans="1:14" ht="12.75" hidden="1">
      <c r="A210" s="77" t="s">
        <v>130</v>
      </c>
      <c r="B210" s="55"/>
      <c r="C210" s="8"/>
      <c r="D210" s="8"/>
      <c r="E210" s="56">
        <f t="shared" si="63"/>
        <v>0</v>
      </c>
      <c r="F210" s="55"/>
      <c r="G210" s="8"/>
      <c r="H210" s="56">
        <f t="shared" si="64"/>
        <v>0</v>
      </c>
      <c r="I210" s="55"/>
      <c r="J210" s="8"/>
      <c r="K210" s="56">
        <f t="shared" si="65"/>
        <v>0</v>
      </c>
      <c r="L210" s="55"/>
      <c r="M210" s="8"/>
      <c r="N210" s="56">
        <f t="shared" si="66"/>
        <v>0</v>
      </c>
    </row>
    <row r="211" spans="1:14" ht="12.75" hidden="1">
      <c r="A211" s="87" t="s">
        <v>131</v>
      </c>
      <c r="B211" s="55"/>
      <c r="C211" s="8"/>
      <c r="D211" s="8"/>
      <c r="E211" s="56">
        <f t="shared" si="63"/>
        <v>0</v>
      </c>
      <c r="F211" s="55"/>
      <c r="G211" s="8"/>
      <c r="H211" s="56">
        <f t="shared" si="64"/>
        <v>0</v>
      </c>
      <c r="I211" s="55"/>
      <c r="J211" s="8"/>
      <c r="K211" s="56">
        <f t="shared" si="65"/>
        <v>0</v>
      </c>
      <c r="L211" s="55"/>
      <c r="M211" s="8"/>
      <c r="N211" s="56">
        <f t="shared" si="66"/>
        <v>0</v>
      </c>
    </row>
    <row r="212" spans="1:14" ht="12.75" hidden="1">
      <c r="A212" s="87" t="s">
        <v>270</v>
      </c>
      <c r="B212" s="55"/>
      <c r="C212" s="8"/>
      <c r="D212" s="8"/>
      <c r="E212" s="56">
        <f t="shared" si="63"/>
        <v>0</v>
      </c>
      <c r="F212" s="55"/>
      <c r="G212" s="8"/>
      <c r="H212" s="56">
        <f t="shared" si="64"/>
        <v>0</v>
      </c>
      <c r="I212" s="55"/>
      <c r="J212" s="8"/>
      <c r="K212" s="56">
        <f t="shared" si="65"/>
        <v>0</v>
      </c>
      <c r="L212" s="55"/>
      <c r="M212" s="8"/>
      <c r="N212" s="56">
        <f t="shared" si="66"/>
        <v>0</v>
      </c>
    </row>
    <row r="213" spans="1:14" ht="12.75">
      <c r="A213" s="78" t="s">
        <v>275</v>
      </c>
      <c r="B213" s="55"/>
      <c r="C213" s="8">
        <f>18144.3+61.4</f>
        <v>18205.7</v>
      </c>
      <c r="D213" s="8"/>
      <c r="E213" s="56">
        <f t="shared" si="63"/>
        <v>18205.7</v>
      </c>
      <c r="F213" s="55"/>
      <c r="G213" s="8"/>
      <c r="H213" s="56"/>
      <c r="I213" s="55"/>
      <c r="J213" s="8"/>
      <c r="K213" s="56"/>
      <c r="L213" s="55"/>
      <c r="M213" s="8"/>
      <c r="N213" s="56"/>
    </row>
    <row r="214" spans="1:14" ht="12.75">
      <c r="A214" s="78" t="s">
        <v>260</v>
      </c>
      <c r="B214" s="55"/>
      <c r="C214" s="8">
        <v>11340.8</v>
      </c>
      <c r="D214" s="8"/>
      <c r="E214" s="56">
        <f t="shared" si="63"/>
        <v>11340.8</v>
      </c>
      <c r="F214" s="55"/>
      <c r="G214" s="8"/>
      <c r="H214" s="56">
        <f t="shared" si="64"/>
        <v>11340.8</v>
      </c>
      <c r="I214" s="55"/>
      <c r="J214" s="8"/>
      <c r="K214" s="56">
        <f t="shared" si="65"/>
        <v>11340.8</v>
      </c>
      <c r="L214" s="55"/>
      <c r="M214" s="8"/>
      <c r="N214" s="56">
        <f t="shared" si="66"/>
        <v>11340.8</v>
      </c>
    </row>
    <row r="215" spans="1:14" ht="12.75">
      <c r="A215" s="87" t="s">
        <v>277</v>
      </c>
      <c r="B215" s="55"/>
      <c r="C215" s="8">
        <v>8352.2</v>
      </c>
      <c r="D215" s="8"/>
      <c r="E215" s="56">
        <f t="shared" si="63"/>
        <v>8352.2</v>
      </c>
      <c r="F215" s="55"/>
      <c r="G215" s="8"/>
      <c r="H215" s="56"/>
      <c r="I215" s="55"/>
      <c r="J215" s="8"/>
      <c r="K215" s="56"/>
      <c r="L215" s="55"/>
      <c r="M215" s="8"/>
      <c r="N215" s="56"/>
    </row>
    <row r="216" spans="1:14" ht="12.75">
      <c r="A216" s="88" t="s">
        <v>261</v>
      </c>
      <c r="B216" s="59"/>
      <c r="C216" s="11">
        <v>5223.1</v>
      </c>
      <c r="D216" s="11"/>
      <c r="E216" s="60">
        <f t="shared" si="63"/>
        <v>5223.1</v>
      </c>
      <c r="F216" s="55"/>
      <c r="G216" s="8"/>
      <c r="H216" s="56">
        <f t="shared" si="64"/>
        <v>5223.1</v>
      </c>
      <c r="I216" s="55"/>
      <c r="J216" s="8"/>
      <c r="K216" s="56">
        <f t="shared" si="65"/>
        <v>5223.1</v>
      </c>
      <c r="L216" s="55"/>
      <c r="M216" s="8"/>
      <c r="N216" s="56">
        <f t="shared" si="66"/>
        <v>5223.1</v>
      </c>
    </row>
    <row r="217" spans="1:14" ht="12.75">
      <c r="A217" s="87" t="s">
        <v>280</v>
      </c>
      <c r="B217" s="55"/>
      <c r="C217" s="8">
        <v>16014.5</v>
      </c>
      <c r="D217" s="8"/>
      <c r="E217" s="56">
        <f t="shared" si="63"/>
        <v>16014.5</v>
      </c>
      <c r="F217" s="55"/>
      <c r="G217" s="8"/>
      <c r="H217" s="56"/>
      <c r="I217" s="55"/>
      <c r="J217" s="8"/>
      <c r="K217" s="56"/>
      <c r="L217" s="55"/>
      <c r="M217" s="8"/>
      <c r="N217" s="56"/>
    </row>
    <row r="218" spans="1:14" ht="12.75">
      <c r="A218" s="87" t="s">
        <v>259</v>
      </c>
      <c r="B218" s="55"/>
      <c r="C218" s="8">
        <v>3618.8</v>
      </c>
      <c r="D218" s="8"/>
      <c r="E218" s="56">
        <f t="shared" si="63"/>
        <v>3618.8</v>
      </c>
      <c r="F218" s="55"/>
      <c r="G218" s="8"/>
      <c r="H218" s="56">
        <f t="shared" si="64"/>
        <v>3618.8</v>
      </c>
      <c r="I218" s="55"/>
      <c r="J218" s="8"/>
      <c r="K218" s="56">
        <f t="shared" si="65"/>
        <v>3618.8</v>
      </c>
      <c r="L218" s="55"/>
      <c r="M218" s="8"/>
      <c r="N218" s="56">
        <f t="shared" si="66"/>
        <v>3618.8</v>
      </c>
    </row>
    <row r="219" spans="1:14" ht="12.75" hidden="1">
      <c r="A219" s="78" t="s">
        <v>236</v>
      </c>
      <c r="B219" s="55"/>
      <c r="C219" s="8"/>
      <c r="D219" s="8"/>
      <c r="E219" s="56">
        <f t="shared" si="63"/>
        <v>0</v>
      </c>
      <c r="F219" s="55"/>
      <c r="G219" s="8"/>
      <c r="H219" s="56">
        <f t="shared" si="64"/>
        <v>0</v>
      </c>
      <c r="I219" s="55"/>
      <c r="J219" s="8"/>
      <c r="K219" s="56">
        <f t="shared" si="65"/>
        <v>0</v>
      </c>
      <c r="L219" s="55"/>
      <c r="M219" s="8"/>
      <c r="N219" s="56">
        <f t="shared" si="66"/>
        <v>0</v>
      </c>
    </row>
    <row r="220" spans="1:14" ht="12.75" hidden="1">
      <c r="A220" s="78" t="s">
        <v>132</v>
      </c>
      <c r="B220" s="55"/>
      <c r="C220" s="8"/>
      <c r="D220" s="8"/>
      <c r="E220" s="56">
        <f t="shared" si="63"/>
        <v>0</v>
      </c>
      <c r="F220" s="55"/>
      <c r="G220" s="8"/>
      <c r="H220" s="56">
        <f t="shared" si="64"/>
        <v>0</v>
      </c>
      <c r="I220" s="55"/>
      <c r="J220" s="8"/>
      <c r="K220" s="56">
        <f t="shared" si="65"/>
        <v>0</v>
      </c>
      <c r="L220" s="55"/>
      <c r="M220" s="8"/>
      <c r="N220" s="56">
        <f t="shared" si="66"/>
        <v>0</v>
      </c>
    </row>
    <row r="221" spans="1:14" ht="12.75" hidden="1">
      <c r="A221" s="78" t="s">
        <v>133</v>
      </c>
      <c r="B221" s="55"/>
      <c r="C221" s="8"/>
      <c r="D221" s="8"/>
      <c r="E221" s="56">
        <f t="shared" si="63"/>
        <v>0</v>
      </c>
      <c r="F221" s="55"/>
      <c r="G221" s="8"/>
      <c r="H221" s="56">
        <f t="shared" si="64"/>
        <v>0</v>
      </c>
      <c r="I221" s="55"/>
      <c r="J221" s="8"/>
      <c r="K221" s="56">
        <f t="shared" si="65"/>
        <v>0</v>
      </c>
      <c r="L221" s="55"/>
      <c r="M221" s="8"/>
      <c r="N221" s="56">
        <f t="shared" si="66"/>
        <v>0</v>
      </c>
    </row>
    <row r="222" spans="1:14" ht="12.75" hidden="1">
      <c r="A222" s="78" t="s">
        <v>134</v>
      </c>
      <c r="B222" s="55"/>
      <c r="C222" s="8"/>
      <c r="D222" s="8"/>
      <c r="E222" s="56">
        <f t="shared" si="63"/>
        <v>0</v>
      </c>
      <c r="F222" s="55"/>
      <c r="G222" s="8"/>
      <c r="H222" s="56">
        <f t="shared" si="64"/>
        <v>0</v>
      </c>
      <c r="I222" s="55"/>
      <c r="J222" s="8"/>
      <c r="K222" s="56">
        <f t="shared" si="65"/>
        <v>0</v>
      </c>
      <c r="L222" s="55"/>
      <c r="M222" s="8"/>
      <c r="N222" s="56">
        <f t="shared" si="66"/>
        <v>0</v>
      </c>
    </row>
    <row r="223" spans="1:14" ht="12.75">
      <c r="A223" s="78" t="s">
        <v>135</v>
      </c>
      <c r="B223" s="55">
        <v>18000</v>
      </c>
      <c r="C223" s="8">
        <v>7500</v>
      </c>
      <c r="D223" s="8"/>
      <c r="E223" s="56">
        <f t="shared" si="63"/>
        <v>25500</v>
      </c>
      <c r="F223" s="55"/>
      <c r="G223" s="8"/>
      <c r="H223" s="56">
        <f t="shared" si="64"/>
        <v>25500</v>
      </c>
      <c r="I223" s="55"/>
      <c r="J223" s="8"/>
      <c r="K223" s="56">
        <f t="shared" si="65"/>
        <v>25500</v>
      </c>
      <c r="L223" s="55"/>
      <c r="M223" s="8"/>
      <c r="N223" s="56">
        <f t="shared" si="66"/>
        <v>25500</v>
      </c>
    </row>
    <row r="224" spans="1:14" ht="12.75">
      <c r="A224" s="78" t="s">
        <v>119</v>
      </c>
      <c r="B224" s="72">
        <v>22530.7</v>
      </c>
      <c r="C224" s="8">
        <f>-2000-2460.7+10680.5+2659.7</f>
        <v>8879.5</v>
      </c>
      <c r="D224" s="8"/>
      <c r="E224" s="56">
        <f t="shared" si="63"/>
        <v>31410.2</v>
      </c>
      <c r="F224" s="55"/>
      <c r="G224" s="8"/>
      <c r="H224" s="56">
        <f t="shared" si="64"/>
        <v>31410.2</v>
      </c>
      <c r="I224" s="55"/>
      <c r="J224" s="8"/>
      <c r="K224" s="56">
        <f t="shared" si="65"/>
        <v>31410.2</v>
      </c>
      <c r="L224" s="72"/>
      <c r="M224" s="8"/>
      <c r="N224" s="56">
        <f t="shared" si="66"/>
        <v>31410.2</v>
      </c>
    </row>
    <row r="225" spans="1:14" ht="12.75">
      <c r="A225" s="78" t="s">
        <v>237</v>
      </c>
      <c r="B225" s="55">
        <v>14000</v>
      </c>
      <c r="C225" s="8">
        <v>10680.5</v>
      </c>
      <c r="D225" s="8"/>
      <c r="E225" s="56">
        <f t="shared" si="63"/>
        <v>24680.5</v>
      </c>
      <c r="F225" s="55"/>
      <c r="G225" s="8"/>
      <c r="H225" s="56">
        <f t="shared" si="64"/>
        <v>24680.5</v>
      </c>
      <c r="I225" s="55"/>
      <c r="J225" s="8"/>
      <c r="K225" s="56">
        <f t="shared" si="65"/>
        <v>24680.5</v>
      </c>
      <c r="L225" s="55"/>
      <c r="M225" s="8"/>
      <c r="N225" s="56">
        <f t="shared" si="66"/>
        <v>24680.5</v>
      </c>
    </row>
    <row r="226" spans="1:14" ht="12.75">
      <c r="A226" s="78" t="s">
        <v>103</v>
      </c>
      <c r="B226" s="55">
        <f>SUM(B227:B233)</f>
        <v>50000</v>
      </c>
      <c r="C226" s="108">
        <f>SUM(C227:C233)</f>
        <v>25800</v>
      </c>
      <c r="D226" s="8"/>
      <c r="E226" s="56">
        <f t="shared" si="63"/>
        <v>75800</v>
      </c>
      <c r="F226" s="55"/>
      <c r="G226" s="8"/>
      <c r="H226" s="56">
        <f t="shared" si="64"/>
        <v>75800</v>
      </c>
      <c r="I226" s="55"/>
      <c r="J226" s="8"/>
      <c r="K226" s="56">
        <f t="shared" si="65"/>
        <v>75800</v>
      </c>
      <c r="L226" s="55"/>
      <c r="M226" s="8"/>
      <c r="N226" s="56">
        <f t="shared" si="66"/>
        <v>75800</v>
      </c>
    </row>
    <row r="227" spans="1:14" ht="12.75">
      <c r="A227" s="78" t="s">
        <v>238</v>
      </c>
      <c r="B227" s="55">
        <v>5000</v>
      </c>
      <c r="C227" s="8">
        <v>2500</v>
      </c>
      <c r="D227" s="8"/>
      <c r="E227" s="56">
        <f t="shared" si="63"/>
        <v>7500</v>
      </c>
      <c r="F227" s="55"/>
      <c r="G227" s="8"/>
      <c r="H227" s="56">
        <f aca="true" t="shared" si="67" ref="H227:H233">SUM(E227:G227)</f>
        <v>7500</v>
      </c>
      <c r="I227" s="55"/>
      <c r="J227" s="8"/>
      <c r="K227" s="56">
        <f t="shared" si="65"/>
        <v>7500</v>
      </c>
      <c r="L227" s="55"/>
      <c r="M227" s="8"/>
      <c r="N227" s="56">
        <f aca="true" t="shared" si="68" ref="N227:N233">SUM(K227:M227)</f>
        <v>7500</v>
      </c>
    </row>
    <row r="228" spans="1:14" ht="12.75">
      <c r="A228" s="78" t="s">
        <v>137</v>
      </c>
      <c r="B228" s="55">
        <v>5000</v>
      </c>
      <c r="C228" s="8">
        <v>3500</v>
      </c>
      <c r="D228" s="8"/>
      <c r="E228" s="56">
        <f t="shared" si="63"/>
        <v>8500</v>
      </c>
      <c r="F228" s="55"/>
      <c r="G228" s="8"/>
      <c r="H228" s="56">
        <f t="shared" si="67"/>
        <v>8500</v>
      </c>
      <c r="I228" s="55"/>
      <c r="J228" s="8"/>
      <c r="K228" s="56">
        <f t="shared" si="65"/>
        <v>8500</v>
      </c>
      <c r="L228" s="55"/>
      <c r="M228" s="8"/>
      <c r="N228" s="56">
        <f t="shared" si="68"/>
        <v>8500</v>
      </c>
    </row>
    <row r="229" spans="1:14" ht="12.75">
      <c r="A229" s="78" t="s">
        <v>138</v>
      </c>
      <c r="B229" s="55">
        <v>1000</v>
      </c>
      <c r="C229" s="10">
        <v>2300</v>
      </c>
      <c r="D229" s="8"/>
      <c r="E229" s="56">
        <f t="shared" si="63"/>
        <v>3300</v>
      </c>
      <c r="F229" s="55"/>
      <c r="G229" s="8"/>
      <c r="H229" s="56">
        <f t="shared" si="67"/>
        <v>3300</v>
      </c>
      <c r="I229" s="55"/>
      <c r="J229" s="8"/>
      <c r="K229" s="56">
        <f t="shared" si="65"/>
        <v>3300</v>
      </c>
      <c r="L229" s="55"/>
      <c r="M229" s="8"/>
      <c r="N229" s="56">
        <f t="shared" si="68"/>
        <v>3300</v>
      </c>
    </row>
    <row r="230" spans="1:14" ht="12.75">
      <c r="A230" s="78" t="s">
        <v>139</v>
      </c>
      <c r="B230" s="55">
        <v>2000</v>
      </c>
      <c r="C230" s="8">
        <v>500</v>
      </c>
      <c r="D230" s="8"/>
      <c r="E230" s="56">
        <f t="shared" si="63"/>
        <v>2500</v>
      </c>
      <c r="F230" s="55"/>
      <c r="G230" s="8"/>
      <c r="H230" s="56">
        <f t="shared" si="67"/>
        <v>2500</v>
      </c>
      <c r="I230" s="55"/>
      <c r="J230" s="8"/>
      <c r="K230" s="56">
        <f t="shared" si="65"/>
        <v>2500</v>
      </c>
      <c r="L230" s="55"/>
      <c r="M230" s="8"/>
      <c r="N230" s="56">
        <f t="shared" si="68"/>
        <v>2500</v>
      </c>
    </row>
    <row r="231" spans="1:14" ht="12.75">
      <c r="A231" s="78" t="s">
        <v>140</v>
      </c>
      <c r="B231" s="55">
        <v>5000</v>
      </c>
      <c r="C231" s="8">
        <v>8800</v>
      </c>
      <c r="D231" s="8"/>
      <c r="E231" s="56">
        <f t="shared" si="63"/>
        <v>13800</v>
      </c>
      <c r="F231" s="55"/>
      <c r="G231" s="8"/>
      <c r="H231" s="56">
        <f t="shared" si="67"/>
        <v>13800</v>
      </c>
      <c r="I231" s="55"/>
      <c r="J231" s="8"/>
      <c r="K231" s="56">
        <f t="shared" si="65"/>
        <v>13800</v>
      </c>
      <c r="L231" s="55"/>
      <c r="M231" s="8"/>
      <c r="N231" s="56">
        <f t="shared" si="68"/>
        <v>13800</v>
      </c>
    </row>
    <row r="232" spans="1:14" ht="12.75">
      <c r="A232" s="78" t="s">
        <v>141</v>
      </c>
      <c r="B232" s="55">
        <v>26500</v>
      </c>
      <c r="C232" s="8">
        <v>0</v>
      </c>
      <c r="D232" s="8"/>
      <c r="E232" s="56">
        <f t="shared" si="63"/>
        <v>26500</v>
      </c>
      <c r="F232" s="55"/>
      <c r="G232" s="8"/>
      <c r="H232" s="56">
        <f t="shared" si="67"/>
        <v>26500</v>
      </c>
      <c r="I232" s="55"/>
      <c r="J232" s="8"/>
      <c r="K232" s="56">
        <f t="shared" si="65"/>
        <v>26500</v>
      </c>
      <c r="L232" s="55"/>
      <c r="M232" s="8"/>
      <c r="N232" s="56">
        <f t="shared" si="68"/>
        <v>26500</v>
      </c>
    </row>
    <row r="233" spans="1:14" ht="12.75">
      <c r="A233" s="78" t="s">
        <v>142</v>
      </c>
      <c r="B233" s="55">
        <v>5500</v>
      </c>
      <c r="C233" s="8">
        <v>8200</v>
      </c>
      <c r="D233" s="8"/>
      <c r="E233" s="56">
        <f t="shared" si="63"/>
        <v>13700</v>
      </c>
      <c r="F233" s="55"/>
      <c r="G233" s="8"/>
      <c r="H233" s="56">
        <f t="shared" si="67"/>
        <v>13700</v>
      </c>
      <c r="I233" s="55"/>
      <c r="J233" s="8"/>
      <c r="K233" s="56">
        <f t="shared" si="65"/>
        <v>13700</v>
      </c>
      <c r="L233" s="55"/>
      <c r="M233" s="8"/>
      <c r="N233" s="56">
        <f t="shared" si="68"/>
        <v>13700</v>
      </c>
    </row>
    <row r="234" spans="1:14" ht="12.75">
      <c r="A234" s="85" t="s">
        <v>84</v>
      </c>
      <c r="B234" s="65">
        <f aca="true" t="shared" si="69" ref="B234:N234">SUM(B236:B251)</f>
        <v>186592.8</v>
      </c>
      <c r="C234" s="14">
        <f t="shared" si="69"/>
        <v>62846.00000000001</v>
      </c>
      <c r="D234" s="14">
        <f t="shared" si="69"/>
        <v>0</v>
      </c>
      <c r="E234" s="66">
        <f t="shared" si="69"/>
        <v>249438.80000000002</v>
      </c>
      <c r="F234" s="65">
        <f t="shared" si="69"/>
        <v>0</v>
      </c>
      <c r="G234" s="14">
        <f t="shared" si="69"/>
        <v>0</v>
      </c>
      <c r="H234" s="66">
        <f t="shared" si="69"/>
        <v>246937.1</v>
      </c>
      <c r="I234" s="65">
        <f t="shared" si="69"/>
        <v>0</v>
      </c>
      <c r="J234" s="14">
        <f t="shared" si="69"/>
        <v>0</v>
      </c>
      <c r="K234" s="66">
        <f t="shared" si="69"/>
        <v>246937.1</v>
      </c>
      <c r="L234" s="65">
        <f t="shared" si="69"/>
        <v>0</v>
      </c>
      <c r="M234" s="14">
        <f t="shared" si="69"/>
        <v>0</v>
      </c>
      <c r="N234" s="66">
        <f t="shared" si="69"/>
        <v>246937.1</v>
      </c>
    </row>
    <row r="235" spans="1:14" ht="12.75">
      <c r="A235" s="87" t="s">
        <v>47</v>
      </c>
      <c r="B235" s="55"/>
      <c r="C235" s="8"/>
      <c r="D235" s="8"/>
      <c r="E235" s="56"/>
      <c r="F235" s="55"/>
      <c r="G235" s="8"/>
      <c r="H235" s="56"/>
      <c r="I235" s="55"/>
      <c r="J235" s="8"/>
      <c r="K235" s="56"/>
      <c r="L235" s="55"/>
      <c r="M235" s="8"/>
      <c r="N235" s="56"/>
    </row>
    <row r="236" spans="1:14" ht="12.75" hidden="1">
      <c r="A236" s="78" t="s">
        <v>143</v>
      </c>
      <c r="B236" s="55"/>
      <c r="C236" s="8"/>
      <c r="D236" s="8"/>
      <c r="E236" s="56">
        <f>B236+C236+D236</f>
        <v>0</v>
      </c>
      <c r="F236" s="55"/>
      <c r="G236" s="8"/>
      <c r="H236" s="56">
        <f>E236+F236+G236</f>
        <v>0</v>
      </c>
      <c r="I236" s="55"/>
      <c r="J236" s="8"/>
      <c r="K236" s="56">
        <f>H236+I236+J236</f>
        <v>0</v>
      </c>
      <c r="L236" s="55"/>
      <c r="M236" s="8"/>
      <c r="N236" s="56">
        <f>K236+L236+M236</f>
        <v>0</v>
      </c>
    </row>
    <row r="237" spans="1:14" ht="12.75" hidden="1">
      <c r="A237" s="78" t="s">
        <v>250</v>
      </c>
      <c r="B237" s="55"/>
      <c r="C237" s="8"/>
      <c r="D237" s="8"/>
      <c r="E237" s="56">
        <f aca="true" t="shared" si="70" ref="E237:E252">B237+C237+D237</f>
        <v>0</v>
      </c>
      <c r="F237" s="55"/>
      <c r="G237" s="8"/>
      <c r="H237" s="56">
        <f aca="true" t="shared" si="71" ref="H237:H252">E237+F237+G237</f>
        <v>0</v>
      </c>
      <c r="I237" s="55"/>
      <c r="J237" s="8"/>
      <c r="K237" s="56">
        <f aca="true" t="shared" si="72" ref="K237:K252">H237+I237+J237</f>
        <v>0</v>
      </c>
      <c r="L237" s="55"/>
      <c r="M237" s="8"/>
      <c r="N237" s="56">
        <f aca="true" t="shared" si="73" ref="N237:N252">K237+L237+M237</f>
        <v>0</v>
      </c>
    </row>
    <row r="238" spans="1:14" ht="12.75" hidden="1">
      <c r="A238" s="78" t="s">
        <v>144</v>
      </c>
      <c r="B238" s="55"/>
      <c r="C238" s="8"/>
      <c r="D238" s="8"/>
      <c r="E238" s="56">
        <f t="shared" si="70"/>
        <v>0</v>
      </c>
      <c r="F238" s="55"/>
      <c r="G238" s="8"/>
      <c r="H238" s="56">
        <f t="shared" si="71"/>
        <v>0</v>
      </c>
      <c r="I238" s="55"/>
      <c r="J238" s="8"/>
      <c r="K238" s="56">
        <f t="shared" si="72"/>
        <v>0</v>
      </c>
      <c r="L238" s="55"/>
      <c r="M238" s="8"/>
      <c r="N238" s="56">
        <f t="shared" si="73"/>
        <v>0</v>
      </c>
    </row>
    <row r="239" spans="1:14" ht="12.75" hidden="1">
      <c r="A239" s="87" t="s">
        <v>131</v>
      </c>
      <c r="B239" s="55"/>
      <c r="C239" s="8"/>
      <c r="D239" s="8"/>
      <c r="E239" s="56">
        <f t="shared" si="70"/>
        <v>0</v>
      </c>
      <c r="F239" s="55"/>
      <c r="G239" s="8"/>
      <c r="H239" s="56">
        <f t="shared" si="71"/>
        <v>0</v>
      </c>
      <c r="I239" s="55"/>
      <c r="J239" s="8"/>
      <c r="K239" s="56">
        <f t="shared" si="72"/>
        <v>0</v>
      </c>
      <c r="L239" s="55"/>
      <c r="M239" s="8"/>
      <c r="N239" s="56">
        <f t="shared" si="73"/>
        <v>0</v>
      </c>
    </row>
    <row r="240" spans="1:14" ht="12.75" hidden="1">
      <c r="A240" s="77" t="s">
        <v>130</v>
      </c>
      <c r="B240" s="55"/>
      <c r="C240" s="8"/>
      <c r="D240" s="8"/>
      <c r="E240" s="56">
        <f t="shared" si="70"/>
        <v>0</v>
      </c>
      <c r="F240" s="55"/>
      <c r="G240" s="8"/>
      <c r="H240" s="56">
        <f t="shared" si="71"/>
        <v>0</v>
      </c>
      <c r="I240" s="55"/>
      <c r="J240" s="8"/>
      <c r="K240" s="56">
        <f t="shared" si="72"/>
        <v>0</v>
      </c>
      <c r="L240" s="55"/>
      <c r="M240" s="8"/>
      <c r="N240" s="56">
        <f t="shared" si="73"/>
        <v>0</v>
      </c>
    </row>
    <row r="241" spans="1:14" ht="12.75" hidden="1">
      <c r="A241" s="78" t="s">
        <v>145</v>
      </c>
      <c r="B241" s="55"/>
      <c r="C241" s="8"/>
      <c r="D241" s="8"/>
      <c r="E241" s="56">
        <f t="shared" si="70"/>
        <v>0</v>
      </c>
      <c r="F241" s="55"/>
      <c r="G241" s="8"/>
      <c r="H241" s="56">
        <f t="shared" si="71"/>
        <v>0</v>
      </c>
      <c r="I241" s="55"/>
      <c r="J241" s="8"/>
      <c r="K241" s="56">
        <f t="shared" si="72"/>
        <v>0</v>
      </c>
      <c r="L241" s="55"/>
      <c r="M241" s="8"/>
      <c r="N241" s="56">
        <f t="shared" si="73"/>
        <v>0</v>
      </c>
    </row>
    <row r="242" spans="1:14" ht="12.75">
      <c r="A242" s="87" t="s">
        <v>281</v>
      </c>
      <c r="B242" s="55"/>
      <c r="C242" s="8">
        <v>2501.7</v>
      </c>
      <c r="D242" s="8"/>
      <c r="E242" s="56">
        <f t="shared" si="70"/>
        <v>2501.7</v>
      </c>
      <c r="F242" s="55"/>
      <c r="G242" s="8"/>
      <c r="H242" s="56"/>
      <c r="I242" s="55"/>
      <c r="J242" s="8"/>
      <c r="K242" s="56"/>
      <c r="L242" s="55"/>
      <c r="M242" s="8"/>
      <c r="N242" s="56"/>
    </row>
    <row r="243" spans="1:14" ht="12.75">
      <c r="A243" s="87" t="s">
        <v>276</v>
      </c>
      <c r="B243" s="55"/>
      <c r="C243" s="8">
        <v>2136.9</v>
      </c>
      <c r="D243" s="8"/>
      <c r="E243" s="56">
        <f t="shared" si="70"/>
        <v>2136.9</v>
      </c>
      <c r="F243" s="55"/>
      <c r="G243" s="8"/>
      <c r="H243" s="56">
        <f t="shared" si="71"/>
        <v>2136.9</v>
      </c>
      <c r="I243" s="55"/>
      <c r="J243" s="8"/>
      <c r="K243" s="56">
        <f t="shared" si="72"/>
        <v>2136.9</v>
      </c>
      <c r="L243" s="55"/>
      <c r="M243" s="8"/>
      <c r="N243" s="56">
        <f t="shared" si="73"/>
        <v>2136.9</v>
      </c>
    </row>
    <row r="244" spans="1:14" ht="12.75">
      <c r="A244" s="87" t="s">
        <v>278</v>
      </c>
      <c r="B244" s="55"/>
      <c r="C244" s="8">
        <v>1867.3</v>
      </c>
      <c r="D244" s="8"/>
      <c r="E244" s="56">
        <f t="shared" si="70"/>
        <v>1867.3</v>
      </c>
      <c r="F244" s="55"/>
      <c r="G244" s="8"/>
      <c r="H244" s="56">
        <f t="shared" si="71"/>
        <v>1867.3</v>
      </c>
      <c r="I244" s="55"/>
      <c r="J244" s="8"/>
      <c r="K244" s="56">
        <f t="shared" si="72"/>
        <v>1867.3</v>
      </c>
      <c r="L244" s="55"/>
      <c r="M244" s="8"/>
      <c r="N244" s="56">
        <f t="shared" si="73"/>
        <v>1867.3</v>
      </c>
    </row>
    <row r="245" spans="1:14" ht="12.75">
      <c r="A245" s="87" t="s">
        <v>279</v>
      </c>
      <c r="B245" s="55"/>
      <c r="C245" s="8">
        <v>2345.7</v>
      </c>
      <c r="D245" s="8"/>
      <c r="E245" s="56">
        <f t="shared" si="70"/>
        <v>2345.7</v>
      </c>
      <c r="F245" s="55"/>
      <c r="G245" s="8"/>
      <c r="H245" s="56">
        <f t="shared" si="71"/>
        <v>2345.7</v>
      </c>
      <c r="I245" s="55"/>
      <c r="J245" s="8"/>
      <c r="K245" s="56">
        <f t="shared" si="72"/>
        <v>2345.7</v>
      </c>
      <c r="L245" s="55"/>
      <c r="M245" s="8"/>
      <c r="N245" s="56">
        <f t="shared" si="73"/>
        <v>2345.7</v>
      </c>
    </row>
    <row r="246" spans="1:14" ht="12.75" hidden="1">
      <c r="A246" s="78" t="s">
        <v>106</v>
      </c>
      <c r="B246" s="55"/>
      <c r="C246" s="8"/>
      <c r="D246" s="8"/>
      <c r="E246" s="56">
        <f t="shared" si="70"/>
        <v>0</v>
      </c>
      <c r="F246" s="55"/>
      <c r="G246" s="8"/>
      <c r="H246" s="56">
        <f t="shared" si="71"/>
        <v>0</v>
      </c>
      <c r="I246" s="55"/>
      <c r="J246" s="8"/>
      <c r="K246" s="56">
        <f t="shared" si="72"/>
        <v>0</v>
      </c>
      <c r="L246" s="55"/>
      <c r="M246" s="8"/>
      <c r="N246" s="56">
        <f t="shared" si="73"/>
        <v>0</v>
      </c>
    </row>
    <row r="247" spans="1:14" ht="12.75" hidden="1">
      <c r="A247" s="78" t="s">
        <v>133</v>
      </c>
      <c r="B247" s="55"/>
      <c r="C247" s="8"/>
      <c r="D247" s="8"/>
      <c r="E247" s="56">
        <f t="shared" si="70"/>
        <v>0</v>
      </c>
      <c r="F247" s="55"/>
      <c r="G247" s="8"/>
      <c r="H247" s="56">
        <f t="shared" si="71"/>
        <v>0</v>
      </c>
      <c r="I247" s="55"/>
      <c r="J247" s="8"/>
      <c r="K247" s="56">
        <f t="shared" si="72"/>
        <v>0</v>
      </c>
      <c r="L247" s="55"/>
      <c r="M247" s="8"/>
      <c r="N247" s="56">
        <f t="shared" si="73"/>
        <v>0</v>
      </c>
    </row>
    <row r="248" spans="1:14" ht="12.75" hidden="1">
      <c r="A248" s="78" t="s">
        <v>85</v>
      </c>
      <c r="B248" s="55"/>
      <c r="C248" s="8"/>
      <c r="D248" s="8"/>
      <c r="E248" s="56">
        <f t="shared" si="70"/>
        <v>0</v>
      </c>
      <c r="F248" s="55"/>
      <c r="G248" s="8"/>
      <c r="H248" s="56">
        <f t="shared" si="71"/>
        <v>0</v>
      </c>
      <c r="I248" s="55"/>
      <c r="J248" s="8"/>
      <c r="K248" s="56">
        <f t="shared" si="72"/>
        <v>0</v>
      </c>
      <c r="L248" s="55"/>
      <c r="M248" s="8"/>
      <c r="N248" s="56">
        <f t="shared" si="73"/>
        <v>0</v>
      </c>
    </row>
    <row r="249" spans="1:14" ht="12.75" hidden="1">
      <c r="A249" s="87" t="s">
        <v>249</v>
      </c>
      <c r="B249" s="55"/>
      <c r="C249" s="8"/>
      <c r="D249" s="8"/>
      <c r="E249" s="56">
        <f t="shared" si="70"/>
        <v>0</v>
      </c>
      <c r="F249" s="55"/>
      <c r="G249" s="8"/>
      <c r="H249" s="56"/>
      <c r="I249" s="55"/>
      <c r="J249" s="8"/>
      <c r="K249" s="56"/>
      <c r="L249" s="55"/>
      <c r="M249" s="8"/>
      <c r="N249" s="56"/>
    </row>
    <row r="250" spans="1:14" ht="12.75">
      <c r="A250" s="78" t="s">
        <v>135</v>
      </c>
      <c r="B250" s="55">
        <v>17000</v>
      </c>
      <c r="C250" s="8">
        <v>7500</v>
      </c>
      <c r="D250" s="8"/>
      <c r="E250" s="56">
        <f t="shared" si="70"/>
        <v>24500</v>
      </c>
      <c r="F250" s="55"/>
      <c r="G250" s="8"/>
      <c r="H250" s="56">
        <f t="shared" si="71"/>
        <v>24500</v>
      </c>
      <c r="I250" s="55"/>
      <c r="J250" s="8"/>
      <c r="K250" s="56">
        <f t="shared" si="72"/>
        <v>24500</v>
      </c>
      <c r="L250" s="55"/>
      <c r="M250" s="8"/>
      <c r="N250" s="56">
        <f t="shared" si="73"/>
        <v>24500</v>
      </c>
    </row>
    <row r="251" spans="1:14" ht="12.75">
      <c r="A251" s="81" t="s">
        <v>119</v>
      </c>
      <c r="B251" s="59">
        <v>169592.8</v>
      </c>
      <c r="C251" s="11">
        <f>-30581.5+168+103675.9+5000-34.2-5836.9-10000-7258.7-30171.3+21533.1</f>
        <v>46494.40000000001</v>
      </c>
      <c r="D251" s="11"/>
      <c r="E251" s="60">
        <f t="shared" si="70"/>
        <v>216087.2</v>
      </c>
      <c r="F251" s="55"/>
      <c r="G251" s="8"/>
      <c r="H251" s="56">
        <f t="shared" si="71"/>
        <v>216087.2</v>
      </c>
      <c r="I251" s="55"/>
      <c r="J251" s="8"/>
      <c r="K251" s="56">
        <f t="shared" si="72"/>
        <v>216087.2</v>
      </c>
      <c r="L251" s="55"/>
      <c r="M251" s="8"/>
      <c r="N251" s="56">
        <f t="shared" si="73"/>
        <v>216087.2</v>
      </c>
    </row>
    <row r="252" spans="1:14" ht="12.75" hidden="1">
      <c r="A252" s="81" t="s">
        <v>136</v>
      </c>
      <c r="B252" s="59"/>
      <c r="C252" s="11"/>
      <c r="D252" s="11"/>
      <c r="E252" s="60">
        <f t="shared" si="70"/>
        <v>0</v>
      </c>
      <c r="F252" s="55"/>
      <c r="G252" s="8"/>
      <c r="H252" s="56">
        <f t="shared" si="71"/>
        <v>0</v>
      </c>
      <c r="I252" s="55"/>
      <c r="J252" s="8"/>
      <c r="K252" s="56">
        <f t="shared" si="72"/>
        <v>0</v>
      </c>
      <c r="L252" s="55"/>
      <c r="M252" s="8"/>
      <c r="N252" s="56">
        <f t="shared" si="73"/>
        <v>0</v>
      </c>
    </row>
    <row r="253" spans="1:14" ht="12.75">
      <c r="A253" s="75" t="s">
        <v>146</v>
      </c>
      <c r="B253" s="53">
        <f aca="true" t="shared" si="74" ref="B253:N253">B254+B287</f>
        <v>357606.5</v>
      </c>
      <c r="C253" s="7">
        <f t="shared" si="74"/>
        <v>4287275.399999999</v>
      </c>
      <c r="D253" s="7">
        <f t="shared" si="74"/>
        <v>0</v>
      </c>
      <c r="E253" s="54">
        <f t="shared" si="74"/>
        <v>4644881.899999999</v>
      </c>
      <c r="F253" s="53">
        <f t="shared" si="74"/>
        <v>0</v>
      </c>
      <c r="G253" s="7">
        <f t="shared" si="74"/>
        <v>0</v>
      </c>
      <c r="H253" s="54">
        <f t="shared" si="74"/>
        <v>4530997.3</v>
      </c>
      <c r="I253" s="53">
        <f t="shared" si="74"/>
        <v>0</v>
      </c>
      <c r="J253" s="7">
        <f t="shared" si="74"/>
        <v>0</v>
      </c>
      <c r="K253" s="54">
        <f t="shared" si="74"/>
        <v>4530997.3</v>
      </c>
      <c r="L253" s="53">
        <f t="shared" si="74"/>
        <v>0</v>
      </c>
      <c r="M253" s="7">
        <f t="shared" si="74"/>
        <v>0</v>
      </c>
      <c r="N253" s="54">
        <f t="shared" si="74"/>
        <v>4530997.3</v>
      </c>
    </row>
    <row r="254" spans="1:14" ht="12.75">
      <c r="A254" s="84" t="s">
        <v>78</v>
      </c>
      <c r="B254" s="63">
        <f>SUM(B256:B286)</f>
        <v>339097.2</v>
      </c>
      <c r="C254" s="13">
        <f aca="true" t="shared" si="75" ref="C254:N254">SUM(C256:C286)</f>
        <v>4226375.6</v>
      </c>
      <c r="D254" s="13">
        <f t="shared" si="75"/>
        <v>0</v>
      </c>
      <c r="E254" s="64">
        <f t="shared" si="75"/>
        <v>4565472.8</v>
      </c>
      <c r="F254" s="63">
        <f t="shared" si="75"/>
        <v>0</v>
      </c>
      <c r="G254" s="13">
        <f t="shared" si="75"/>
        <v>0</v>
      </c>
      <c r="H254" s="64">
        <f t="shared" si="75"/>
        <v>4452438.2</v>
      </c>
      <c r="I254" s="63">
        <f t="shared" si="75"/>
        <v>0</v>
      </c>
      <c r="J254" s="13">
        <f t="shared" si="75"/>
        <v>0</v>
      </c>
      <c r="K254" s="64">
        <f t="shared" si="75"/>
        <v>4452438.2</v>
      </c>
      <c r="L254" s="63">
        <f t="shared" si="75"/>
        <v>0</v>
      </c>
      <c r="M254" s="13">
        <f t="shared" si="75"/>
        <v>0</v>
      </c>
      <c r="N254" s="64">
        <f t="shared" si="75"/>
        <v>4452438.2</v>
      </c>
    </row>
    <row r="255" spans="1:14" ht="12.75">
      <c r="A255" s="76" t="s">
        <v>47</v>
      </c>
      <c r="B255" s="55"/>
      <c r="C255" s="8"/>
      <c r="D255" s="8"/>
      <c r="E255" s="56"/>
      <c r="F255" s="55"/>
      <c r="G255" s="8"/>
      <c r="H255" s="56"/>
      <c r="I255" s="55"/>
      <c r="J255" s="8"/>
      <c r="K255" s="56"/>
      <c r="L255" s="55"/>
      <c r="M255" s="8"/>
      <c r="N255" s="56"/>
    </row>
    <row r="256" spans="1:14" ht="12.75">
      <c r="A256" s="82" t="s">
        <v>114</v>
      </c>
      <c r="B256" s="55">
        <v>317256.5</v>
      </c>
      <c r="C256" s="8">
        <f>3500-6048.2</f>
        <v>-2548.2</v>
      </c>
      <c r="D256" s="8"/>
      <c r="E256" s="56">
        <f>B256+C256+D256</f>
        <v>314708.3</v>
      </c>
      <c r="F256" s="55"/>
      <c r="G256" s="8"/>
      <c r="H256" s="56">
        <f>E256+F256+G256</f>
        <v>314708.3</v>
      </c>
      <c r="I256" s="55"/>
      <c r="J256" s="8"/>
      <c r="K256" s="56">
        <f>H256+I256+J256</f>
        <v>314708.3</v>
      </c>
      <c r="L256" s="55"/>
      <c r="M256" s="8"/>
      <c r="N256" s="56">
        <f>K256+L256+M256</f>
        <v>314708.3</v>
      </c>
    </row>
    <row r="257" spans="1:14" ht="12.75">
      <c r="A257" s="82" t="s">
        <v>147</v>
      </c>
      <c r="B257" s="55"/>
      <c r="C257" s="8"/>
      <c r="D257" s="8"/>
      <c r="E257" s="56"/>
      <c r="F257" s="55"/>
      <c r="G257" s="8"/>
      <c r="H257" s="56"/>
      <c r="I257" s="55"/>
      <c r="J257" s="8"/>
      <c r="K257" s="56"/>
      <c r="L257" s="55"/>
      <c r="M257" s="8"/>
      <c r="N257" s="56"/>
    </row>
    <row r="258" spans="1:14" ht="12.75">
      <c r="A258" s="82" t="s">
        <v>148</v>
      </c>
      <c r="B258" s="55"/>
      <c r="C258" s="8">
        <v>1551570</v>
      </c>
      <c r="D258" s="8"/>
      <c r="E258" s="56">
        <f aca="true" t="shared" si="76" ref="E258:E286">B258+C258+D258</f>
        <v>1551570</v>
      </c>
      <c r="F258" s="55"/>
      <c r="G258" s="8"/>
      <c r="H258" s="56">
        <f aca="true" t="shared" si="77" ref="H258:H286">E258+F258+G258</f>
        <v>1551570</v>
      </c>
      <c r="I258" s="55"/>
      <c r="J258" s="8"/>
      <c r="K258" s="56">
        <f aca="true" t="shared" si="78" ref="K258:K286">H258+I258+J258</f>
        <v>1551570</v>
      </c>
      <c r="L258" s="55"/>
      <c r="M258" s="8"/>
      <c r="N258" s="56">
        <f aca="true" t="shared" si="79" ref="N258:N286">K258+L258+M258</f>
        <v>1551570</v>
      </c>
    </row>
    <row r="259" spans="1:14" ht="12.75">
      <c r="A259" s="82" t="s">
        <v>149</v>
      </c>
      <c r="B259" s="55"/>
      <c r="C259" s="8">
        <v>54440</v>
      </c>
      <c r="D259" s="8"/>
      <c r="E259" s="56">
        <f t="shared" si="76"/>
        <v>54440</v>
      </c>
      <c r="F259" s="55"/>
      <c r="G259" s="8"/>
      <c r="H259" s="56">
        <f t="shared" si="77"/>
        <v>54440</v>
      </c>
      <c r="I259" s="55"/>
      <c r="J259" s="8"/>
      <c r="K259" s="56">
        <f t="shared" si="78"/>
        <v>54440</v>
      </c>
      <c r="L259" s="55"/>
      <c r="M259" s="8"/>
      <c r="N259" s="56">
        <f t="shared" si="79"/>
        <v>54440</v>
      </c>
    </row>
    <row r="260" spans="1:14" ht="12.75">
      <c r="A260" s="82" t="s">
        <v>150</v>
      </c>
      <c r="B260" s="55"/>
      <c r="C260" s="10">
        <v>2510341</v>
      </c>
      <c r="D260" s="8"/>
      <c r="E260" s="56">
        <f t="shared" si="76"/>
        <v>2510341</v>
      </c>
      <c r="F260" s="55"/>
      <c r="G260" s="8"/>
      <c r="H260" s="56">
        <f t="shared" si="77"/>
        <v>2510341</v>
      </c>
      <c r="I260" s="55"/>
      <c r="J260" s="8"/>
      <c r="K260" s="56">
        <f t="shared" si="78"/>
        <v>2510341</v>
      </c>
      <c r="L260" s="55"/>
      <c r="M260" s="8"/>
      <c r="N260" s="56">
        <f t="shared" si="79"/>
        <v>2510341</v>
      </c>
    </row>
    <row r="261" spans="1:14" ht="12.75" hidden="1">
      <c r="A261" s="82" t="s">
        <v>151</v>
      </c>
      <c r="B261" s="55"/>
      <c r="C261" s="8"/>
      <c r="D261" s="8"/>
      <c r="E261" s="56">
        <f t="shared" si="76"/>
        <v>0</v>
      </c>
      <c r="F261" s="55"/>
      <c r="G261" s="8"/>
      <c r="H261" s="56">
        <f t="shared" si="77"/>
        <v>0</v>
      </c>
      <c r="I261" s="55"/>
      <c r="J261" s="8"/>
      <c r="K261" s="56">
        <f t="shared" si="78"/>
        <v>0</v>
      </c>
      <c r="L261" s="55"/>
      <c r="M261" s="8"/>
      <c r="N261" s="56">
        <f t="shared" si="79"/>
        <v>0</v>
      </c>
    </row>
    <row r="262" spans="1:14" ht="12.75" hidden="1">
      <c r="A262" s="82" t="s">
        <v>152</v>
      </c>
      <c r="B262" s="55"/>
      <c r="C262" s="8"/>
      <c r="D262" s="8"/>
      <c r="E262" s="56">
        <f t="shared" si="76"/>
        <v>0</v>
      </c>
      <c r="F262" s="55"/>
      <c r="G262" s="8"/>
      <c r="H262" s="56">
        <f t="shared" si="77"/>
        <v>0</v>
      </c>
      <c r="I262" s="55"/>
      <c r="J262" s="8"/>
      <c r="K262" s="56">
        <f t="shared" si="78"/>
        <v>0</v>
      </c>
      <c r="L262" s="55"/>
      <c r="M262" s="8"/>
      <c r="N262" s="56">
        <f t="shared" si="79"/>
        <v>0</v>
      </c>
    </row>
    <row r="263" spans="1:14" ht="12.75" hidden="1">
      <c r="A263" s="82" t="s">
        <v>153</v>
      </c>
      <c r="B263" s="55"/>
      <c r="C263" s="8"/>
      <c r="D263" s="8"/>
      <c r="E263" s="56">
        <f t="shared" si="76"/>
        <v>0</v>
      </c>
      <c r="F263" s="55"/>
      <c r="G263" s="8"/>
      <c r="H263" s="56">
        <f t="shared" si="77"/>
        <v>0</v>
      </c>
      <c r="I263" s="55"/>
      <c r="J263" s="8"/>
      <c r="K263" s="56">
        <f t="shared" si="78"/>
        <v>0</v>
      </c>
      <c r="L263" s="55"/>
      <c r="M263" s="8"/>
      <c r="N263" s="56">
        <f t="shared" si="79"/>
        <v>0</v>
      </c>
    </row>
    <row r="264" spans="1:14" ht="12.75" hidden="1">
      <c r="A264" s="82" t="s">
        <v>154</v>
      </c>
      <c r="B264" s="55"/>
      <c r="C264" s="8"/>
      <c r="D264" s="8"/>
      <c r="E264" s="56">
        <f t="shared" si="76"/>
        <v>0</v>
      </c>
      <c r="F264" s="55"/>
      <c r="G264" s="8"/>
      <c r="H264" s="56">
        <f t="shared" si="77"/>
        <v>0</v>
      </c>
      <c r="I264" s="55"/>
      <c r="J264" s="8"/>
      <c r="K264" s="56">
        <f t="shared" si="78"/>
        <v>0</v>
      </c>
      <c r="L264" s="55"/>
      <c r="M264" s="8"/>
      <c r="N264" s="56">
        <f t="shared" si="79"/>
        <v>0</v>
      </c>
    </row>
    <row r="265" spans="1:14" ht="12.75" hidden="1">
      <c r="A265" s="82" t="s">
        <v>155</v>
      </c>
      <c r="B265" s="55"/>
      <c r="C265" s="8"/>
      <c r="D265" s="8"/>
      <c r="E265" s="56">
        <f t="shared" si="76"/>
        <v>0</v>
      </c>
      <c r="F265" s="55"/>
      <c r="G265" s="8"/>
      <c r="H265" s="56">
        <f t="shared" si="77"/>
        <v>0</v>
      </c>
      <c r="I265" s="55"/>
      <c r="J265" s="8"/>
      <c r="K265" s="56">
        <f t="shared" si="78"/>
        <v>0</v>
      </c>
      <c r="L265" s="55"/>
      <c r="M265" s="8"/>
      <c r="N265" s="56">
        <f t="shared" si="79"/>
        <v>0</v>
      </c>
    </row>
    <row r="266" spans="1:14" ht="12.75" hidden="1">
      <c r="A266" s="82" t="s">
        <v>156</v>
      </c>
      <c r="B266" s="55"/>
      <c r="C266" s="8"/>
      <c r="D266" s="8"/>
      <c r="E266" s="56">
        <f t="shared" si="76"/>
        <v>0</v>
      </c>
      <c r="F266" s="55"/>
      <c r="G266" s="8"/>
      <c r="H266" s="56">
        <f t="shared" si="77"/>
        <v>0</v>
      </c>
      <c r="I266" s="55"/>
      <c r="J266" s="8"/>
      <c r="K266" s="56">
        <f t="shared" si="78"/>
        <v>0</v>
      </c>
      <c r="L266" s="55"/>
      <c r="M266" s="8"/>
      <c r="N266" s="56">
        <f t="shared" si="79"/>
        <v>0</v>
      </c>
    </row>
    <row r="267" spans="1:14" ht="12.75" hidden="1">
      <c r="A267" s="82" t="s">
        <v>243</v>
      </c>
      <c r="B267" s="55"/>
      <c r="C267" s="8"/>
      <c r="D267" s="8"/>
      <c r="E267" s="56">
        <f t="shared" si="76"/>
        <v>0</v>
      </c>
      <c r="F267" s="55"/>
      <c r="G267" s="8"/>
      <c r="H267" s="56">
        <f t="shared" si="77"/>
        <v>0</v>
      </c>
      <c r="I267" s="55"/>
      <c r="J267" s="8"/>
      <c r="K267" s="56">
        <f t="shared" si="78"/>
        <v>0</v>
      </c>
      <c r="L267" s="55"/>
      <c r="M267" s="8"/>
      <c r="N267" s="56">
        <f t="shared" si="79"/>
        <v>0</v>
      </c>
    </row>
    <row r="268" spans="1:14" ht="12.75" hidden="1">
      <c r="A268" s="82" t="s">
        <v>157</v>
      </c>
      <c r="B268" s="55"/>
      <c r="C268" s="8"/>
      <c r="D268" s="8"/>
      <c r="E268" s="56">
        <f t="shared" si="76"/>
        <v>0</v>
      </c>
      <c r="F268" s="55"/>
      <c r="G268" s="8"/>
      <c r="H268" s="56">
        <f t="shared" si="77"/>
        <v>0</v>
      </c>
      <c r="I268" s="55"/>
      <c r="J268" s="8"/>
      <c r="K268" s="56">
        <f t="shared" si="78"/>
        <v>0</v>
      </c>
      <c r="L268" s="55"/>
      <c r="M268" s="8"/>
      <c r="N268" s="56">
        <f t="shared" si="79"/>
        <v>0</v>
      </c>
    </row>
    <row r="269" spans="1:14" ht="12.75" hidden="1">
      <c r="A269" s="82" t="s">
        <v>158</v>
      </c>
      <c r="B269" s="55"/>
      <c r="C269" s="8"/>
      <c r="D269" s="8"/>
      <c r="E269" s="56">
        <f t="shared" si="76"/>
        <v>0</v>
      </c>
      <c r="F269" s="55"/>
      <c r="G269" s="8"/>
      <c r="H269" s="56">
        <f t="shared" si="77"/>
        <v>0</v>
      </c>
      <c r="I269" s="55"/>
      <c r="J269" s="8"/>
      <c r="K269" s="56">
        <f t="shared" si="78"/>
        <v>0</v>
      </c>
      <c r="L269" s="55"/>
      <c r="M269" s="8"/>
      <c r="N269" s="56">
        <f t="shared" si="79"/>
        <v>0</v>
      </c>
    </row>
    <row r="270" spans="1:14" ht="12.75" hidden="1">
      <c r="A270" s="82" t="s">
        <v>159</v>
      </c>
      <c r="B270" s="55"/>
      <c r="C270" s="8"/>
      <c r="D270" s="8"/>
      <c r="E270" s="56">
        <f t="shared" si="76"/>
        <v>0</v>
      </c>
      <c r="F270" s="55"/>
      <c r="G270" s="8"/>
      <c r="H270" s="56">
        <f t="shared" si="77"/>
        <v>0</v>
      </c>
      <c r="I270" s="55"/>
      <c r="J270" s="8"/>
      <c r="K270" s="56">
        <f t="shared" si="78"/>
        <v>0</v>
      </c>
      <c r="L270" s="55"/>
      <c r="M270" s="8"/>
      <c r="N270" s="56">
        <f t="shared" si="79"/>
        <v>0</v>
      </c>
    </row>
    <row r="271" spans="1:14" ht="12.75" hidden="1">
      <c r="A271" s="82" t="s">
        <v>160</v>
      </c>
      <c r="B271" s="55"/>
      <c r="C271" s="8"/>
      <c r="D271" s="8"/>
      <c r="E271" s="56">
        <f t="shared" si="76"/>
        <v>0</v>
      </c>
      <c r="F271" s="55"/>
      <c r="G271" s="8"/>
      <c r="H271" s="56">
        <f t="shared" si="77"/>
        <v>0</v>
      </c>
      <c r="I271" s="55"/>
      <c r="J271" s="8"/>
      <c r="K271" s="56">
        <f t="shared" si="78"/>
        <v>0</v>
      </c>
      <c r="L271" s="55"/>
      <c r="M271" s="8"/>
      <c r="N271" s="56">
        <f t="shared" si="79"/>
        <v>0</v>
      </c>
    </row>
    <row r="272" spans="1:14" ht="12.75" hidden="1">
      <c r="A272" s="82" t="s">
        <v>161</v>
      </c>
      <c r="B272" s="55"/>
      <c r="C272" s="8"/>
      <c r="D272" s="8"/>
      <c r="E272" s="56">
        <f t="shared" si="76"/>
        <v>0</v>
      </c>
      <c r="F272" s="55"/>
      <c r="G272" s="8"/>
      <c r="H272" s="56">
        <f t="shared" si="77"/>
        <v>0</v>
      </c>
      <c r="I272" s="55"/>
      <c r="J272" s="8"/>
      <c r="K272" s="56">
        <f t="shared" si="78"/>
        <v>0</v>
      </c>
      <c r="L272" s="55"/>
      <c r="M272" s="8"/>
      <c r="N272" s="56">
        <f t="shared" si="79"/>
        <v>0</v>
      </c>
    </row>
    <row r="273" spans="1:14" ht="12.75">
      <c r="A273" s="82" t="s">
        <v>257</v>
      </c>
      <c r="B273" s="55"/>
      <c r="C273" s="8">
        <v>105000</v>
      </c>
      <c r="D273" s="8"/>
      <c r="E273" s="56">
        <f t="shared" si="76"/>
        <v>105000</v>
      </c>
      <c r="F273" s="55"/>
      <c r="G273" s="8"/>
      <c r="H273" s="56"/>
      <c r="I273" s="55"/>
      <c r="J273" s="8"/>
      <c r="K273" s="56"/>
      <c r="L273" s="55"/>
      <c r="M273" s="8"/>
      <c r="N273" s="56"/>
    </row>
    <row r="274" spans="1:14" ht="12.75" hidden="1">
      <c r="A274" s="82" t="s">
        <v>162</v>
      </c>
      <c r="B274" s="55"/>
      <c r="C274" s="8"/>
      <c r="D274" s="8"/>
      <c r="E274" s="56">
        <f t="shared" si="76"/>
        <v>0</v>
      </c>
      <c r="F274" s="55"/>
      <c r="G274" s="8"/>
      <c r="H274" s="56">
        <f t="shared" si="77"/>
        <v>0</v>
      </c>
      <c r="I274" s="55"/>
      <c r="J274" s="8"/>
      <c r="K274" s="56">
        <f t="shared" si="78"/>
        <v>0</v>
      </c>
      <c r="L274" s="55"/>
      <c r="M274" s="8"/>
      <c r="N274" s="56">
        <f t="shared" si="79"/>
        <v>0</v>
      </c>
    </row>
    <row r="275" spans="1:14" ht="12.75" hidden="1">
      <c r="A275" s="82" t="s">
        <v>229</v>
      </c>
      <c r="B275" s="55"/>
      <c r="C275" s="8"/>
      <c r="D275" s="8"/>
      <c r="E275" s="56">
        <f t="shared" si="76"/>
        <v>0</v>
      </c>
      <c r="F275" s="55"/>
      <c r="G275" s="8"/>
      <c r="H275" s="56"/>
      <c r="I275" s="55"/>
      <c r="J275" s="8"/>
      <c r="K275" s="56"/>
      <c r="L275" s="55"/>
      <c r="M275" s="8"/>
      <c r="N275" s="56"/>
    </row>
    <row r="276" spans="1:14" ht="12.75" hidden="1">
      <c r="A276" s="102" t="s">
        <v>228</v>
      </c>
      <c r="B276" s="55"/>
      <c r="C276" s="8"/>
      <c r="D276" s="8"/>
      <c r="E276" s="56">
        <f t="shared" si="76"/>
        <v>0</v>
      </c>
      <c r="F276" s="55"/>
      <c r="G276" s="8"/>
      <c r="H276" s="56"/>
      <c r="I276" s="55"/>
      <c r="J276" s="8"/>
      <c r="K276" s="56"/>
      <c r="L276" s="55"/>
      <c r="M276" s="8"/>
      <c r="N276" s="56"/>
    </row>
    <row r="277" spans="1:14" ht="12.75" hidden="1">
      <c r="A277" s="82" t="s">
        <v>163</v>
      </c>
      <c r="B277" s="55"/>
      <c r="C277" s="8"/>
      <c r="D277" s="8"/>
      <c r="E277" s="56">
        <f t="shared" si="76"/>
        <v>0</v>
      </c>
      <c r="F277" s="55"/>
      <c r="G277" s="8"/>
      <c r="H277" s="56">
        <f t="shared" si="77"/>
        <v>0</v>
      </c>
      <c r="I277" s="55"/>
      <c r="J277" s="8"/>
      <c r="K277" s="56">
        <f t="shared" si="78"/>
        <v>0</v>
      </c>
      <c r="L277" s="55"/>
      <c r="M277" s="8"/>
      <c r="N277" s="56">
        <f t="shared" si="79"/>
        <v>0</v>
      </c>
    </row>
    <row r="278" spans="1:14" ht="12.75" hidden="1">
      <c r="A278" s="82" t="s">
        <v>164</v>
      </c>
      <c r="B278" s="55"/>
      <c r="C278" s="8"/>
      <c r="D278" s="8"/>
      <c r="E278" s="56">
        <f t="shared" si="76"/>
        <v>0</v>
      </c>
      <c r="F278" s="55"/>
      <c r="G278" s="8"/>
      <c r="H278" s="56">
        <f t="shared" si="77"/>
        <v>0</v>
      </c>
      <c r="I278" s="55"/>
      <c r="J278" s="8"/>
      <c r="K278" s="56">
        <f t="shared" si="78"/>
        <v>0</v>
      </c>
      <c r="L278" s="55"/>
      <c r="M278" s="8"/>
      <c r="N278" s="56">
        <f t="shared" si="79"/>
        <v>0</v>
      </c>
    </row>
    <row r="279" spans="1:14" ht="12.75">
      <c r="A279" s="82" t="s">
        <v>291</v>
      </c>
      <c r="B279" s="55"/>
      <c r="C279" s="8">
        <v>515.7</v>
      </c>
      <c r="D279" s="8"/>
      <c r="E279" s="56">
        <f t="shared" si="76"/>
        <v>515.7</v>
      </c>
      <c r="F279" s="55"/>
      <c r="G279" s="8"/>
      <c r="H279" s="56"/>
      <c r="I279" s="55"/>
      <c r="J279" s="8"/>
      <c r="K279" s="56"/>
      <c r="L279" s="55"/>
      <c r="M279" s="8"/>
      <c r="N279" s="56"/>
    </row>
    <row r="280" spans="1:14" ht="12.75" hidden="1">
      <c r="A280" s="82" t="s">
        <v>239</v>
      </c>
      <c r="B280" s="55"/>
      <c r="C280" s="8"/>
      <c r="D280" s="8"/>
      <c r="E280" s="56">
        <f t="shared" si="76"/>
        <v>0</v>
      </c>
      <c r="F280" s="55"/>
      <c r="G280" s="8"/>
      <c r="H280" s="56"/>
      <c r="I280" s="55"/>
      <c r="J280" s="8"/>
      <c r="K280" s="56"/>
      <c r="L280" s="55"/>
      <c r="M280" s="8"/>
      <c r="N280" s="56"/>
    </row>
    <row r="281" spans="1:14" ht="12.75">
      <c r="A281" s="82" t="s">
        <v>258</v>
      </c>
      <c r="B281" s="55"/>
      <c r="C281" s="8">
        <f>303.8+551.4+370.9+473</f>
        <v>1699.1</v>
      </c>
      <c r="D281" s="8"/>
      <c r="E281" s="56">
        <f t="shared" si="76"/>
        <v>1699.1</v>
      </c>
      <c r="F281" s="55"/>
      <c r="G281" s="8"/>
      <c r="H281" s="56"/>
      <c r="I281" s="55"/>
      <c r="J281" s="8"/>
      <c r="K281" s="56"/>
      <c r="L281" s="55"/>
      <c r="M281" s="8"/>
      <c r="N281" s="56"/>
    </row>
    <row r="282" spans="1:14" ht="12.75">
      <c r="A282" s="82" t="s">
        <v>264</v>
      </c>
      <c r="B282" s="55"/>
      <c r="C282" s="8">
        <v>5819.8</v>
      </c>
      <c r="D282" s="8"/>
      <c r="E282" s="56">
        <f t="shared" si="76"/>
        <v>5819.8</v>
      </c>
      <c r="F282" s="55"/>
      <c r="G282" s="8"/>
      <c r="H282" s="56"/>
      <c r="I282" s="55"/>
      <c r="J282" s="8"/>
      <c r="K282" s="56"/>
      <c r="L282" s="55"/>
      <c r="M282" s="8"/>
      <c r="N282" s="56"/>
    </row>
    <row r="283" spans="1:14" ht="12.75" hidden="1">
      <c r="A283" s="82" t="s">
        <v>165</v>
      </c>
      <c r="B283" s="55"/>
      <c r="C283" s="8"/>
      <c r="D283" s="8"/>
      <c r="E283" s="56">
        <f t="shared" si="76"/>
        <v>0</v>
      </c>
      <c r="F283" s="55"/>
      <c r="G283" s="8"/>
      <c r="H283" s="56">
        <f t="shared" si="77"/>
        <v>0</v>
      </c>
      <c r="I283" s="55"/>
      <c r="J283" s="8"/>
      <c r="K283" s="56">
        <f t="shared" si="78"/>
        <v>0</v>
      </c>
      <c r="L283" s="55"/>
      <c r="M283" s="8"/>
      <c r="N283" s="56">
        <f t="shared" si="79"/>
        <v>0</v>
      </c>
    </row>
    <row r="284" spans="1:14" ht="12.75" hidden="1">
      <c r="A284" s="82" t="s">
        <v>103</v>
      </c>
      <c r="B284" s="55"/>
      <c r="C284" s="8"/>
      <c r="D284" s="8"/>
      <c r="E284" s="56">
        <f t="shared" si="76"/>
        <v>0</v>
      </c>
      <c r="F284" s="55"/>
      <c r="G284" s="8"/>
      <c r="H284" s="56">
        <f t="shared" si="77"/>
        <v>0</v>
      </c>
      <c r="I284" s="55"/>
      <c r="J284" s="8"/>
      <c r="K284" s="56">
        <f t="shared" si="78"/>
        <v>0</v>
      </c>
      <c r="L284" s="55"/>
      <c r="M284" s="8"/>
      <c r="N284" s="56">
        <f t="shared" si="79"/>
        <v>0</v>
      </c>
    </row>
    <row r="285" spans="1:14" ht="12.75">
      <c r="A285" s="82" t="s">
        <v>118</v>
      </c>
      <c r="B285" s="55">
        <v>661.7</v>
      </c>
      <c r="C285" s="8">
        <f>-661.7+199.9</f>
        <v>-461.80000000000007</v>
      </c>
      <c r="D285" s="8"/>
      <c r="E285" s="56">
        <f t="shared" si="76"/>
        <v>199.89999999999998</v>
      </c>
      <c r="F285" s="55"/>
      <c r="G285" s="8"/>
      <c r="H285" s="56">
        <f t="shared" si="77"/>
        <v>199.89999999999998</v>
      </c>
      <c r="I285" s="55"/>
      <c r="J285" s="8"/>
      <c r="K285" s="56">
        <f t="shared" si="78"/>
        <v>199.89999999999998</v>
      </c>
      <c r="L285" s="55"/>
      <c r="M285" s="8"/>
      <c r="N285" s="56">
        <f t="shared" si="79"/>
        <v>199.89999999999998</v>
      </c>
    </row>
    <row r="286" spans="1:14" ht="12.75">
      <c r="A286" s="82" t="s">
        <v>81</v>
      </c>
      <c r="B286" s="55">
        <v>21179</v>
      </c>
      <c r="C286" s="8"/>
      <c r="D286" s="8"/>
      <c r="E286" s="56">
        <f t="shared" si="76"/>
        <v>21179</v>
      </c>
      <c r="F286" s="55"/>
      <c r="G286" s="8"/>
      <c r="H286" s="56">
        <f t="shared" si="77"/>
        <v>21179</v>
      </c>
      <c r="I286" s="55"/>
      <c r="J286" s="8"/>
      <c r="K286" s="56">
        <f t="shared" si="78"/>
        <v>21179</v>
      </c>
      <c r="L286" s="55"/>
      <c r="M286" s="8"/>
      <c r="N286" s="56">
        <f t="shared" si="79"/>
        <v>21179</v>
      </c>
    </row>
    <row r="287" spans="1:14" ht="12.75">
      <c r="A287" s="85" t="s">
        <v>84</v>
      </c>
      <c r="B287" s="65">
        <f aca="true" t="shared" si="80" ref="B287:N287">SUM(B289:B294)</f>
        <v>18509.3</v>
      </c>
      <c r="C287" s="14">
        <f t="shared" si="80"/>
        <v>60899.8</v>
      </c>
      <c r="D287" s="14">
        <f t="shared" si="80"/>
        <v>0</v>
      </c>
      <c r="E287" s="66">
        <f t="shared" si="80"/>
        <v>79409.1</v>
      </c>
      <c r="F287" s="65">
        <f t="shared" si="80"/>
        <v>0</v>
      </c>
      <c r="G287" s="14">
        <f t="shared" si="80"/>
        <v>0</v>
      </c>
      <c r="H287" s="66">
        <f t="shared" si="80"/>
        <v>78559.1</v>
      </c>
      <c r="I287" s="65">
        <f t="shared" si="80"/>
        <v>0</v>
      </c>
      <c r="J287" s="14">
        <f t="shared" si="80"/>
        <v>0</v>
      </c>
      <c r="K287" s="66">
        <f t="shared" si="80"/>
        <v>78559.1</v>
      </c>
      <c r="L287" s="65">
        <f t="shared" si="80"/>
        <v>0</v>
      </c>
      <c r="M287" s="14">
        <f t="shared" si="80"/>
        <v>0</v>
      </c>
      <c r="N287" s="66">
        <f t="shared" si="80"/>
        <v>78559.1</v>
      </c>
    </row>
    <row r="288" spans="1:14" ht="12.75">
      <c r="A288" s="80" t="s">
        <v>47</v>
      </c>
      <c r="B288" s="55"/>
      <c r="C288" s="8"/>
      <c r="D288" s="8"/>
      <c r="E288" s="56"/>
      <c r="F288" s="55"/>
      <c r="G288" s="8"/>
      <c r="H288" s="54"/>
      <c r="I288" s="55"/>
      <c r="J288" s="8"/>
      <c r="K288" s="54"/>
      <c r="L288" s="55"/>
      <c r="M288" s="8"/>
      <c r="N288" s="54"/>
    </row>
    <row r="289" spans="1:14" ht="12.75" hidden="1">
      <c r="A289" s="82" t="s">
        <v>166</v>
      </c>
      <c r="B289" s="55"/>
      <c r="C289" s="8"/>
      <c r="D289" s="8"/>
      <c r="E289" s="56">
        <f aca="true" t="shared" si="81" ref="E289:E294">B289+C289+D289</f>
        <v>0</v>
      </c>
      <c r="F289" s="55"/>
      <c r="G289" s="8"/>
      <c r="H289" s="56">
        <f>E289+F289+G289</f>
        <v>0</v>
      </c>
      <c r="I289" s="55"/>
      <c r="J289" s="8"/>
      <c r="K289" s="56">
        <f>H289+I289+J289</f>
        <v>0</v>
      </c>
      <c r="L289" s="55"/>
      <c r="M289" s="8"/>
      <c r="N289" s="56">
        <f>K289+L289+M289</f>
        <v>0</v>
      </c>
    </row>
    <row r="290" spans="1:14" ht="12.75">
      <c r="A290" s="82" t="s">
        <v>106</v>
      </c>
      <c r="B290" s="55"/>
      <c r="C290" s="8">
        <v>850</v>
      </c>
      <c r="D290" s="8"/>
      <c r="E290" s="56">
        <f t="shared" si="81"/>
        <v>850</v>
      </c>
      <c r="F290" s="55"/>
      <c r="G290" s="8"/>
      <c r="H290" s="56"/>
      <c r="I290" s="55"/>
      <c r="J290" s="8"/>
      <c r="K290" s="56"/>
      <c r="L290" s="55"/>
      <c r="M290" s="8"/>
      <c r="N290" s="56"/>
    </row>
    <row r="291" spans="1:14" ht="12.75" hidden="1">
      <c r="A291" s="82" t="s">
        <v>167</v>
      </c>
      <c r="B291" s="55"/>
      <c r="C291" s="8"/>
      <c r="D291" s="8"/>
      <c r="E291" s="56">
        <f t="shared" si="81"/>
        <v>0</v>
      </c>
      <c r="F291" s="55"/>
      <c r="G291" s="8"/>
      <c r="H291" s="56">
        <f>E291+F291+G291</f>
        <v>0</v>
      </c>
      <c r="I291" s="55"/>
      <c r="J291" s="8"/>
      <c r="K291" s="56">
        <f>H291+I291+J291</f>
        <v>0</v>
      </c>
      <c r="L291" s="55"/>
      <c r="M291" s="8"/>
      <c r="N291" s="56">
        <f>K291+L291+M291</f>
        <v>0</v>
      </c>
    </row>
    <row r="292" spans="1:14" ht="12.75" hidden="1">
      <c r="A292" s="82" t="s">
        <v>85</v>
      </c>
      <c r="B292" s="55"/>
      <c r="C292" s="8"/>
      <c r="D292" s="8"/>
      <c r="E292" s="56">
        <f t="shared" si="81"/>
        <v>0</v>
      </c>
      <c r="F292" s="55"/>
      <c r="G292" s="8"/>
      <c r="H292" s="56">
        <f>E292+F292+G292</f>
        <v>0</v>
      </c>
      <c r="I292" s="55"/>
      <c r="J292" s="10"/>
      <c r="K292" s="56">
        <f>H292+I292+J292</f>
        <v>0</v>
      </c>
      <c r="L292" s="55"/>
      <c r="M292" s="8"/>
      <c r="N292" s="56">
        <f>K292+L292+M292</f>
        <v>0</v>
      </c>
    </row>
    <row r="293" spans="1:14" ht="12.75">
      <c r="A293" s="89" t="s">
        <v>118</v>
      </c>
      <c r="B293" s="59">
        <v>18509.3</v>
      </c>
      <c r="C293" s="11">
        <f>54212.9+5836.9</f>
        <v>60049.8</v>
      </c>
      <c r="D293" s="11"/>
      <c r="E293" s="60">
        <f t="shared" si="81"/>
        <v>78559.1</v>
      </c>
      <c r="F293" s="55"/>
      <c r="G293" s="8"/>
      <c r="H293" s="56">
        <f>E293+F293+G293</f>
        <v>78559.1</v>
      </c>
      <c r="I293" s="55"/>
      <c r="J293" s="10"/>
      <c r="K293" s="56">
        <f>H293+I293+J293</f>
        <v>78559.1</v>
      </c>
      <c r="L293" s="55"/>
      <c r="M293" s="8"/>
      <c r="N293" s="56">
        <f>K293+L293+M293</f>
        <v>78559.1</v>
      </c>
    </row>
    <row r="294" spans="1:14" ht="12.75" hidden="1">
      <c r="A294" s="88" t="s">
        <v>265</v>
      </c>
      <c r="B294" s="59"/>
      <c r="C294" s="11"/>
      <c r="D294" s="11"/>
      <c r="E294" s="60">
        <f t="shared" si="81"/>
        <v>0</v>
      </c>
      <c r="F294" s="59"/>
      <c r="G294" s="11"/>
      <c r="H294" s="60">
        <f>E294+F294+G294</f>
        <v>0</v>
      </c>
      <c r="I294" s="59"/>
      <c r="J294" s="11"/>
      <c r="K294" s="60">
        <f>H294+I294+J294</f>
        <v>0</v>
      </c>
      <c r="L294" s="59"/>
      <c r="M294" s="11"/>
      <c r="N294" s="60">
        <f>K294+L294+M294</f>
        <v>0</v>
      </c>
    </row>
    <row r="295" spans="1:14" ht="12.75">
      <c r="A295" s="75" t="s">
        <v>168</v>
      </c>
      <c r="B295" s="53">
        <f aca="true" t="shared" si="82" ref="B295:N295">B296+B306</f>
        <v>403115.8</v>
      </c>
      <c r="C295" s="7">
        <f t="shared" si="82"/>
        <v>17653</v>
      </c>
      <c r="D295" s="7">
        <f t="shared" si="82"/>
        <v>0</v>
      </c>
      <c r="E295" s="54">
        <f t="shared" si="82"/>
        <v>420768.8</v>
      </c>
      <c r="F295" s="53">
        <f t="shared" si="82"/>
        <v>0</v>
      </c>
      <c r="G295" s="7">
        <f t="shared" si="82"/>
        <v>0</v>
      </c>
      <c r="H295" s="54">
        <f t="shared" si="82"/>
        <v>391548.8</v>
      </c>
      <c r="I295" s="53">
        <f t="shared" si="82"/>
        <v>0</v>
      </c>
      <c r="J295" s="7">
        <f t="shared" si="82"/>
        <v>0</v>
      </c>
      <c r="K295" s="54">
        <f t="shared" si="82"/>
        <v>391548.8</v>
      </c>
      <c r="L295" s="53">
        <f t="shared" si="82"/>
        <v>0</v>
      </c>
      <c r="M295" s="7">
        <f t="shared" si="82"/>
        <v>0</v>
      </c>
      <c r="N295" s="54">
        <f t="shared" si="82"/>
        <v>391548.8</v>
      </c>
    </row>
    <row r="296" spans="1:14" ht="12.75">
      <c r="A296" s="84" t="s">
        <v>78</v>
      </c>
      <c r="B296" s="63">
        <f aca="true" t="shared" si="83" ref="B296:N296">SUM(B298:B305)</f>
        <v>388053</v>
      </c>
      <c r="C296" s="13">
        <f t="shared" si="83"/>
        <v>3620.7</v>
      </c>
      <c r="D296" s="13">
        <f t="shared" si="83"/>
        <v>0</v>
      </c>
      <c r="E296" s="64">
        <f t="shared" si="83"/>
        <v>391673.7</v>
      </c>
      <c r="F296" s="63">
        <f t="shared" si="83"/>
        <v>0</v>
      </c>
      <c r="G296" s="13">
        <f t="shared" si="83"/>
        <v>0</v>
      </c>
      <c r="H296" s="64">
        <f t="shared" si="83"/>
        <v>391548.8</v>
      </c>
      <c r="I296" s="63">
        <f t="shared" si="83"/>
        <v>0</v>
      </c>
      <c r="J296" s="13">
        <f t="shared" si="83"/>
        <v>0</v>
      </c>
      <c r="K296" s="64">
        <f t="shared" si="83"/>
        <v>391548.8</v>
      </c>
      <c r="L296" s="63">
        <f t="shared" si="83"/>
        <v>0</v>
      </c>
      <c r="M296" s="13">
        <f t="shared" si="83"/>
        <v>0</v>
      </c>
      <c r="N296" s="64">
        <f t="shared" si="83"/>
        <v>391548.8</v>
      </c>
    </row>
    <row r="297" spans="1:14" ht="12.75">
      <c r="A297" s="80" t="s">
        <v>47</v>
      </c>
      <c r="B297" s="55"/>
      <c r="C297" s="8"/>
      <c r="D297" s="8"/>
      <c r="E297" s="54"/>
      <c r="F297" s="55"/>
      <c r="G297" s="8"/>
      <c r="H297" s="54"/>
      <c r="I297" s="55"/>
      <c r="J297" s="8"/>
      <c r="K297" s="54"/>
      <c r="L297" s="55"/>
      <c r="M297" s="8"/>
      <c r="N297" s="54"/>
    </row>
    <row r="298" spans="1:14" ht="12.75">
      <c r="A298" s="77" t="s">
        <v>114</v>
      </c>
      <c r="B298" s="55">
        <v>201688</v>
      </c>
      <c r="C298" s="8">
        <v>-1061.9</v>
      </c>
      <c r="D298" s="8"/>
      <c r="E298" s="56">
        <f aca="true" t="shared" si="84" ref="E298:E305">B298+C298+D298</f>
        <v>200626.1</v>
      </c>
      <c r="F298" s="55"/>
      <c r="G298" s="8"/>
      <c r="H298" s="56">
        <f aca="true" t="shared" si="85" ref="H298:H305">E298+F298+G298</f>
        <v>200626.1</v>
      </c>
      <c r="I298" s="55"/>
      <c r="J298" s="8"/>
      <c r="K298" s="56">
        <f aca="true" t="shared" si="86" ref="K298:K305">H298+I298+J298</f>
        <v>200626.1</v>
      </c>
      <c r="L298" s="55"/>
      <c r="M298" s="8"/>
      <c r="N298" s="56">
        <f aca="true" t="shared" si="87" ref="N298:N305">K298+L298+M298</f>
        <v>200626.1</v>
      </c>
    </row>
    <row r="299" spans="1:14" ht="12.75">
      <c r="A299" s="82" t="s">
        <v>98</v>
      </c>
      <c r="B299" s="55">
        <v>176250</v>
      </c>
      <c r="C299" s="8"/>
      <c r="D299" s="8"/>
      <c r="E299" s="56">
        <f t="shared" si="84"/>
        <v>176250</v>
      </c>
      <c r="F299" s="55"/>
      <c r="G299" s="8"/>
      <c r="H299" s="56">
        <f t="shared" si="85"/>
        <v>176250</v>
      </c>
      <c r="I299" s="55"/>
      <c r="J299" s="8"/>
      <c r="K299" s="56">
        <f t="shared" si="86"/>
        <v>176250</v>
      </c>
      <c r="L299" s="55"/>
      <c r="M299" s="8"/>
      <c r="N299" s="56">
        <f t="shared" si="87"/>
        <v>176250</v>
      </c>
    </row>
    <row r="300" spans="1:14" ht="12.75">
      <c r="A300" s="82" t="s">
        <v>81</v>
      </c>
      <c r="B300" s="72">
        <v>10015</v>
      </c>
      <c r="C300" s="8">
        <f>2140+2460.7</f>
        <v>4600.7</v>
      </c>
      <c r="D300" s="8"/>
      <c r="E300" s="56">
        <f t="shared" si="84"/>
        <v>14615.7</v>
      </c>
      <c r="F300" s="55"/>
      <c r="G300" s="8"/>
      <c r="H300" s="56">
        <f t="shared" si="85"/>
        <v>14615.7</v>
      </c>
      <c r="I300" s="55"/>
      <c r="J300" s="8"/>
      <c r="K300" s="56">
        <f t="shared" si="86"/>
        <v>14615.7</v>
      </c>
      <c r="L300" s="55"/>
      <c r="M300" s="8"/>
      <c r="N300" s="56">
        <f t="shared" si="87"/>
        <v>14615.7</v>
      </c>
    </row>
    <row r="301" spans="1:14" ht="12.75">
      <c r="A301" s="82" t="s">
        <v>119</v>
      </c>
      <c r="B301" s="72">
        <v>100</v>
      </c>
      <c r="C301" s="8">
        <v>24.9</v>
      </c>
      <c r="D301" s="8"/>
      <c r="E301" s="56">
        <f t="shared" si="84"/>
        <v>124.9</v>
      </c>
      <c r="F301" s="55"/>
      <c r="G301" s="8"/>
      <c r="H301" s="56"/>
      <c r="I301" s="55"/>
      <c r="J301" s="8"/>
      <c r="K301" s="56"/>
      <c r="L301" s="55"/>
      <c r="M301" s="8"/>
      <c r="N301" s="56"/>
    </row>
    <row r="302" spans="1:14" ht="12.75" hidden="1">
      <c r="A302" s="82" t="s">
        <v>245</v>
      </c>
      <c r="B302" s="72"/>
      <c r="C302" s="8"/>
      <c r="D302" s="8"/>
      <c r="E302" s="56">
        <f t="shared" si="84"/>
        <v>0</v>
      </c>
      <c r="F302" s="55"/>
      <c r="G302" s="8"/>
      <c r="H302" s="56"/>
      <c r="I302" s="55"/>
      <c r="J302" s="8"/>
      <c r="K302" s="56"/>
      <c r="L302" s="55"/>
      <c r="M302" s="8"/>
      <c r="N302" s="56"/>
    </row>
    <row r="303" spans="1:14" ht="12.75" hidden="1">
      <c r="A303" s="82" t="s">
        <v>169</v>
      </c>
      <c r="B303" s="55"/>
      <c r="C303" s="8"/>
      <c r="D303" s="8"/>
      <c r="E303" s="56">
        <f t="shared" si="84"/>
        <v>0</v>
      </c>
      <c r="F303" s="55"/>
      <c r="G303" s="8"/>
      <c r="H303" s="56">
        <f t="shared" si="85"/>
        <v>0</v>
      </c>
      <c r="I303" s="55"/>
      <c r="J303" s="8"/>
      <c r="K303" s="56">
        <f t="shared" si="86"/>
        <v>0</v>
      </c>
      <c r="L303" s="73"/>
      <c r="M303" s="8"/>
      <c r="N303" s="56">
        <f t="shared" si="87"/>
        <v>0</v>
      </c>
    </row>
    <row r="304" spans="1:14" ht="12.75" hidden="1">
      <c r="A304" s="82" t="s">
        <v>170</v>
      </c>
      <c r="B304" s="55"/>
      <c r="C304" s="8"/>
      <c r="D304" s="8"/>
      <c r="E304" s="56">
        <f t="shared" si="84"/>
        <v>0</v>
      </c>
      <c r="F304" s="55"/>
      <c r="G304" s="8"/>
      <c r="H304" s="56">
        <f t="shared" si="85"/>
        <v>0</v>
      </c>
      <c r="I304" s="55"/>
      <c r="J304" s="8"/>
      <c r="K304" s="56">
        <f t="shared" si="86"/>
        <v>0</v>
      </c>
      <c r="L304" s="55"/>
      <c r="M304" s="8"/>
      <c r="N304" s="56">
        <f t="shared" si="87"/>
        <v>0</v>
      </c>
    </row>
    <row r="305" spans="1:14" ht="12.75">
      <c r="A305" s="82" t="s">
        <v>171</v>
      </c>
      <c r="B305" s="55"/>
      <c r="C305" s="8">
        <v>57</v>
      </c>
      <c r="D305" s="8"/>
      <c r="E305" s="56">
        <f t="shared" si="84"/>
        <v>57</v>
      </c>
      <c r="F305" s="55"/>
      <c r="G305" s="8"/>
      <c r="H305" s="56">
        <f t="shared" si="85"/>
        <v>57</v>
      </c>
      <c r="I305" s="55"/>
      <c r="J305" s="8"/>
      <c r="K305" s="56">
        <f t="shared" si="86"/>
        <v>57</v>
      </c>
      <c r="L305" s="55"/>
      <c r="M305" s="8"/>
      <c r="N305" s="56">
        <f t="shared" si="87"/>
        <v>57</v>
      </c>
    </row>
    <row r="306" spans="1:14" ht="12.75">
      <c r="A306" s="84" t="s">
        <v>84</v>
      </c>
      <c r="B306" s="63">
        <f>SUM(B308:B312)</f>
        <v>15062.8</v>
      </c>
      <c r="C306" s="13">
        <f>SUM(C308:C312)</f>
        <v>14032.300000000001</v>
      </c>
      <c r="D306" s="13">
        <f aca="true" t="shared" si="88" ref="D306:N306">SUM(D309:D312)</f>
        <v>0</v>
      </c>
      <c r="E306" s="64">
        <f>SUM(E308:E312)</f>
        <v>29095.1</v>
      </c>
      <c r="F306" s="63">
        <f t="shared" si="88"/>
        <v>0</v>
      </c>
      <c r="G306" s="13">
        <f t="shared" si="88"/>
        <v>0</v>
      </c>
      <c r="H306" s="64">
        <f t="shared" si="88"/>
        <v>0</v>
      </c>
      <c r="I306" s="63">
        <f t="shared" si="88"/>
        <v>0</v>
      </c>
      <c r="J306" s="13">
        <f t="shared" si="88"/>
        <v>0</v>
      </c>
      <c r="K306" s="64">
        <f t="shared" si="88"/>
        <v>0</v>
      </c>
      <c r="L306" s="63">
        <f t="shared" si="88"/>
        <v>0</v>
      </c>
      <c r="M306" s="13">
        <f t="shared" si="88"/>
        <v>0</v>
      </c>
      <c r="N306" s="64">
        <f t="shared" si="88"/>
        <v>0</v>
      </c>
    </row>
    <row r="307" spans="1:14" ht="12.75">
      <c r="A307" s="80" t="s">
        <v>47</v>
      </c>
      <c r="B307" s="55"/>
      <c r="C307" s="8"/>
      <c r="D307" s="8"/>
      <c r="E307" s="56"/>
      <c r="F307" s="55"/>
      <c r="G307" s="8"/>
      <c r="H307" s="56"/>
      <c r="I307" s="55"/>
      <c r="J307" s="8"/>
      <c r="K307" s="56"/>
      <c r="L307" s="55"/>
      <c r="M307" s="8"/>
      <c r="N307" s="56"/>
    </row>
    <row r="308" spans="1:14" ht="12.75">
      <c r="A308" s="89" t="s">
        <v>119</v>
      </c>
      <c r="B308" s="59">
        <v>15062.8</v>
      </c>
      <c r="C308" s="11">
        <f>4141.1+7233.8+2657.4</f>
        <v>14032.300000000001</v>
      </c>
      <c r="D308" s="11"/>
      <c r="E308" s="60">
        <f>B308+C308+D308</f>
        <v>29095.1</v>
      </c>
      <c r="F308" s="55"/>
      <c r="G308" s="8"/>
      <c r="H308" s="56"/>
      <c r="I308" s="55"/>
      <c r="J308" s="8"/>
      <c r="K308" s="56"/>
      <c r="L308" s="55"/>
      <c r="M308" s="8"/>
      <c r="N308" s="56"/>
    </row>
    <row r="309" spans="1:14" ht="12.75" hidden="1">
      <c r="A309" s="87" t="s">
        <v>172</v>
      </c>
      <c r="B309" s="55"/>
      <c r="C309" s="8"/>
      <c r="D309" s="8"/>
      <c r="E309" s="56">
        <f>B309+C309+D309</f>
        <v>0</v>
      </c>
      <c r="F309" s="55"/>
      <c r="G309" s="8"/>
      <c r="H309" s="56">
        <f>E309+F309+G309</f>
        <v>0</v>
      </c>
      <c r="I309" s="55"/>
      <c r="J309" s="8"/>
      <c r="K309" s="56">
        <f>H309+I309+J309</f>
        <v>0</v>
      </c>
      <c r="L309" s="55"/>
      <c r="M309" s="8"/>
      <c r="N309" s="56">
        <f>K309+L309+M309</f>
        <v>0</v>
      </c>
    </row>
    <row r="310" spans="1:14" ht="12.75" hidden="1">
      <c r="A310" s="82" t="s">
        <v>166</v>
      </c>
      <c r="B310" s="55"/>
      <c r="C310" s="8"/>
      <c r="D310" s="8"/>
      <c r="E310" s="56">
        <f>B310+C310+D310</f>
        <v>0</v>
      </c>
      <c r="F310" s="55"/>
      <c r="G310" s="8"/>
      <c r="H310" s="56">
        <f>E310+F310+G310</f>
        <v>0</v>
      </c>
      <c r="I310" s="55"/>
      <c r="J310" s="8"/>
      <c r="K310" s="56">
        <f>H310+I310+J310</f>
        <v>0</v>
      </c>
      <c r="L310" s="55"/>
      <c r="M310" s="8"/>
      <c r="N310" s="56">
        <f>K310+L310+M310</f>
        <v>0</v>
      </c>
    </row>
    <row r="311" spans="1:14" ht="12.75" hidden="1">
      <c r="A311" s="82" t="s">
        <v>245</v>
      </c>
      <c r="B311" s="55"/>
      <c r="C311" s="108"/>
      <c r="D311" s="108"/>
      <c r="E311" s="56">
        <f>B311+C311+D311</f>
        <v>0</v>
      </c>
      <c r="F311" s="55"/>
      <c r="G311" s="108"/>
      <c r="H311" s="56"/>
      <c r="I311" s="55"/>
      <c r="J311" s="108"/>
      <c r="K311" s="56"/>
      <c r="L311" s="55"/>
      <c r="M311" s="108"/>
      <c r="N311" s="56"/>
    </row>
    <row r="312" spans="1:14" ht="12.75" hidden="1">
      <c r="A312" s="81" t="s">
        <v>85</v>
      </c>
      <c r="B312" s="59"/>
      <c r="C312" s="17"/>
      <c r="D312" s="17"/>
      <c r="E312" s="60">
        <f>B312+C312+D312</f>
        <v>0</v>
      </c>
      <c r="F312" s="59"/>
      <c r="G312" s="17"/>
      <c r="H312" s="60">
        <f>E312+F312+G312</f>
        <v>0</v>
      </c>
      <c r="I312" s="59"/>
      <c r="J312" s="17"/>
      <c r="K312" s="60">
        <f>H312+I312+J312</f>
        <v>0</v>
      </c>
      <c r="L312" s="59"/>
      <c r="M312" s="17"/>
      <c r="N312" s="60">
        <f>K312+L312+M312</f>
        <v>0</v>
      </c>
    </row>
    <row r="313" spans="1:14" ht="12.75">
      <c r="A313" s="90" t="s">
        <v>173</v>
      </c>
      <c r="B313" s="57">
        <f aca="true" t="shared" si="89" ref="B313:N313">B314+B324</f>
        <v>153298.99999999997</v>
      </c>
      <c r="C313" s="18">
        <f t="shared" si="89"/>
        <v>4057.9</v>
      </c>
      <c r="D313" s="18">
        <f t="shared" si="89"/>
        <v>0</v>
      </c>
      <c r="E313" s="70">
        <f t="shared" si="89"/>
        <v>157356.89999999997</v>
      </c>
      <c r="F313" s="57">
        <f t="shared" si="89"/>
        <v>0</v>
      </c>
      <c r="G313" s="18">
        <f t="shared" si="89"/>
        <v>0</v>
      </c>
      <c r="H313" s="70">
        <f t="shared" si="89"/>
        <v>156714.09999999998</v>
      </c>
      <c r="I313" s="57">
        <f t="shared" si="89"/>
        <v>0</v>
      </c>
      <c r="J313" s="18">
        <f t="shared" si="89"/>
        <v>0</v>
      </c>
      <c r="K313" s="70">
        <f t="shared" si="89"/>
        <v>156714.09999999998</v>
      </c>
      <c r="L313" s="57">
        <f t="shared" si="89"/>
        <v>0</v>
      </c>
      <c r="M313" s="18">
        <f t="shared" si="89"/>
        <v>0</v>
      </c>
      <c r="N313" s="70">
        <f t="shared" si="89"/>
        <v>156714.09999999998</v>
      </c>
    </row>
    <row r="314" spans="1:14" ht="12.75">
      <c r="A314" s="84" t="s">
        <v>78</v>
      </c>
      <c r="B314" s="63">
        <f aca="true" t="shared" si="90" ref="B314:N314">SUM(B316:B323)</f>
        <v>149099.09999999998</v>
      </c>
      <c r="C314" s="13">
        <f t="shared" si="90"/>
        <v>279</v>
      </c>
      <c r="D314" s="13">
        <f t="shared" si="90"/>
        <v>0</v>
      </c>
      <c r="E314" s="64">
        <f t="shared" si="90"/>
        <v>149378.09999999998</v>
      </c>
      <c r="F314" s="63">
        <f t="shared" si="90"/>
        <v>0</v>
      </c>
      <c r="G314" s="13">
        <f t="shared" si="90"/>
        <v>0</v>
      </c>
      <c r="H314" s="64">
        <f t="shared" si="90"/>
        <v>148735.3</v>
      </c>
      <c r="I314" s="63">
        <f t="shared" si="90"/>
        <v>0</v>
      </c>
      <c r="J314" s="13">
        <f t="shared" si="90"/>
        <v>0</v>
      </c>
      <c r="K314" s="64">
        <f t="shared" si="90"/>
        <v>148735.3</v>
      </c>
      <c r="L314" s="63">
        <f t="shared" si="90"/>
        <v>0</v>
      </c>
      <c r="M314" s="13">
        <f t="shared" si="90"/>
        <v>0</v>
      </c>
      <c r="N314" s="64">
        <f t="shared" si="90"/>
        <v>148735.3</v>
      </c>
    </row>
    <row r="315" spans="1:14" ht="12.75">
      <c r="A315" s="80" t="s">
        <v>47</v>
      </c>
      <c r="B315" s="55"/>
      <c r="C315" s="8"/>
      <c r="D315" s="8"/>
      <c r="E315" s="56"/>
      <c r="F315" s="55"/>
      <c r="G315" s="8"/>
      <c r="H315" s="56"/>
      <c r="I315" s="55"/>
      <c r="J315" s="8"/>
      <c r="K315" s="56"/>
      <c r="L315" s="55"/>
      <c r="M315" s="8"/>
      <c r="N315" s="56"/>
    </row>
    <row r="316" spans="1:14" ht="12.75">
      <c r="A316" s="82" t="s">
        <v>114</v>
      </c>
      <c r="B316" s="55">
        <v>123850.8</v>
      </c>
      <c r="C316" s="8">
        <f>210-315.5</f>
        <v>-105.5</v>
      </c>
      <c r="D316" s="8"/>
      <c r="E316" s="56">
        <f>B316+C316+D316</f>
        <v>123745.3</v>
      </c>
      <c r="F316" s="55"/>
      <c r="G316" s="8"/>
      <c r="H316" s="56">
        <f>E316+F316+G316</f>
        <v>123745.3</v>
      </c>
      <c r="I316" s="55"/>
      <c r="J316" s="8"/>
      <c r="K316" s="56">
        <f>H316+I316+J316</f>
        <v>123745.3</v>
      </c>
      <c r="L316" s="55"/>
      <c r="M316" s="8"/>
      <c r="N316" s="56">
        <f>K316+L316+M316</f>
        <v>123745.3</v>
      </c>
    </row>
    <row r="317" spans="1:14" ht="12.75">
      <c r="A317" s="82" t="s">
        <v>81</v>
      </c>
      <c r="B317" s="55">
        <v>22200</v>
      </c>
      <c r="C317" s="8">
        <f>-5670-740-210</f>
        <v>-6620</v>
      </c>
      <c r="D317" s="8"/>
      <c r="E317" s="56">
        <f aca="true" t="shared" si="91" ref="E317:E323">B317+C317+D317</f>
        <v>15580</v>
      </c>
      <c r="F317" s="55"/>
      <c r="G317" s="8"/>
      <c r="H317" s="56">
        <f aca="true" t="shared" si="92" ref="H317:H323">E317+F317+G317</f>
        <v>15580</v>
      </c>
      <c r="I317" s="55"/>
      <c r="J317" s="8"/>
      <c r="K317" s="56">
        <f aca="true" t="shared" si="93" ref="K317:K323">H317+I317+J317</f>
        <v>15580</v>
      </c>
      <c r="L317" s="55"/>
      <c r="M317" s="8"/>
      <c r="N317" s="56">
        <f aca="true" t="shared" si="94" ref="N317:N323">K317+L317+M317</f>
        <v>15580</v>
      </c>
    </row>
    <row r="318" spans="1:14" ht="12.75">
      <c r="A318" s="82" t="s">
        <v>226</v>
      </c>
      <c r="B318" s="55">
        <v>3000</v>
      </c>
      <c r="C318" s="8"/>
      <c r="D318" s="8"/>
      <c r="E318" s="56">
        <f t="shared" si="91"/>
        <v>3000</v>
      </c>
      <c r="F318" s="55"/>
      <c r="G318" s="8"/>
      <c r="H318" s="56">
        <f t="shared" si="92"/>
        <v>3000</v>
      </c>
      <c r="I318" s="55"/>
      <c r="J318" s="8"/>
      <c r="K318" s="56">
        <f t="shared" si="93"/>
        <v>3000</v>
      </c>
      <c r="L318" s="55"/>
      <c r="M318" s="8"/>
      <c r="N318" s="56">
        <f t="shared" si="94"/>
        <v>3000</v>
      </c>
    </row>
    <row r="319" spans="1:14" ht="12.75">
      <c r="A319" s="82" t="s">
        <v>99</v>
      </c>
      <c r="B319" s="55"/>
      <c r="C319" s="8">
        <f>5670+740</f>
        <v>6410</v>
      </c>
      <c r="D319" s="8"/>
      <c r="E319" s="56">
        <f t="shared" si="91"/>
        <v>6410</v>
      </c>
      <c r="F319" s="55"/>
      <c r="G319" s="8"/>
      <c r="H319" s="56">
        <f t="shared" si="92"/>
        <v>6410</v>
      </c>
      <c r="I319" s="55"/>
      <c r="J319" s="8"/>
      <c r="K319" s="56">
        <f t="shared" si="93"/>
        <v>6410</v>
      </c>
      <c r="L319" s="55"/>
      <c r="M319" s="8"/>
      <c r="N319" s="56">
        <f t="shared" si="94"/>
        <v>6410</v>
      </c>
    </row>
    <row r="320" spans="1:14" ht="12.75" hidden="1">
      <c r="A320" s="82" t="s">
        <v>174</v>
      </c>
      <c r="B320" s="55"/>
      <c r="C320" s="8"/>
      <c r="D320" s="8"/>
      <c r="E320" s="56">
        <f t="shared" si="91"/>
        <v>0</v>
      </c>
      <c r="F320" s="55"/>
      <c r="G320" s="8"/>
      <c r="H320" s="56">
        <f t="shared" si="92"/>
        <v>0</v>
      </c>
      <c r="I320" s="55"/>
      <c r="J320" s="8"/>
      <c r="K320" s="56">
        <f t="shared" si="93"/>
        <v>0</v>
      </c>
      <c r="L320" s="55"/>
      <c r="M320" s="8"/>
      <c r="N320" s="56">
        <f t="shared" si="94"/>
        <v>0</v>
      </c>
    </row>
    <row r="321" spans="1:14" ht="12.75" hidden="1">
      <c r="A321" s="82" t="s">
        <v>175</v>
      </c>
      <c r="B321" s="55"/>
      <c r="C321" s="8"/>
      <c r="D321" s="8"/>
      <c r="E321" s="56">
        <f t="shared" si="91"/>
        <v>0</v>
      </c>
      <c r="F321" s="55"/>
      <c r="G321" s="8"/>
      <c r="H321" s="56">
        <f t="shared" si="92"/>
        <v>0</v>
      </c>
      <c r="I321" s="55"/>
      <c r="J321" s="8"/>
      <c r="K321" s="56">
        <f t="shared" si="93"/>
        <v>0</v>
      </c>
      <c r="L321" s="55"/>
      <c r="M321" s="8"/>
      <c r="N321" s="56">
        <f t="shared" si="94"/>
        <v>0</v>
      </c>
    </row>
    <row r="322" spans="1:14" ht="12.75">
      <c r="A322" s="82" t="s">
        <v>119</v>
      </c>
      <c r="B322" s="55">
        <v>48.3</v>
      </c>
      <c r="C322" s="8">
        <v>594.5</v>
      </c>
      <c r="D322" s="8"/>
      <c r="E322" s="56">
        <f t="shared" si="91"/>
        <v>642.8</v>
      </c>
      <c r="F322" s="55"/>
      <c r="G322" s="8"/>
      <c r="H322" s="56"/>
      <c r="I322" s="55"/>
      <c r="J322" s="8"/>
      <c r="K322" s="56"/>
      <c r="L322" s="55"/>
      <c r="M322" s="8"/>
      <c r="N322" s="56"/>
    </row>
    <row r="323" spans="1:14" ht="12.75" hidden="1">
      <c r="A323" s="82" t="s">
        <v>103</v>
      </c>
      <c r="B323" s="55"/>
      <c r="C323" s="8"/>
      <c r="D323" s="8"/>
      <c r="E323" s="56">
        <f t="shared" si="91"/>
        <v>0</v>
      </c>
      <c r="F323" s="55"/>
      <c r="G323" s="8"/>
      <c r="H323" s="56">
        <f t="shared" si="92"/>
        <v>0</v>
      </c>
      <c r="I323" s="55"/>
      <c r="J323" s="8"/>
      <c r="K323" s="56">
        <f t="shared" si="93"/>
        <v>0</v>
      </c>
      <c r="L323" s="55"/>
      <c r="M323" s="8"/>
      <c r="N323" s="56">
        <f t="shared" si="94"/>
        <v>0</v>
      </c>
    </row>
    <row r="324" spans="1:14" ht="12.75">
      <c r="A324" s="84" t="s">
        <v>84</v>
      </c>
      <c r="B324" s="63">
        <f>SUM(B326:B327)</f>
        <v>4199.9</v>
      </c>
      <c r="C324" s="13">
        <f>SUM(C326:C327)</f>
        <v>3778.9</v>
      </c>
      <c r="D324" s="13">
        <f aca="true" t="shared" si="95" ref="D324:N324">SUM(D327:D327)</f>
        <v>0</v>
      </c>
      <c r="E324" s="64">
        <f>SUM(E326:E327)</f>
        <v>7978.799999999999</v>
      </c>
      <c r="F324" s="63">
        <f t="shared" si="95"/>
        <v>0</v>
      </c>
      <c r="G324" s="13">
        <f t="shared" si="95"/>
        <v>0</v>
      </c>
      <c r="H324" s="64">
        <f t="shared" si="95"/>
        <v>7978.799999999999</v>
      </c>
      <c r="I324" s="63">
        <f t="shared" si="95"/>
        <v>0</v>
      </c>
      <c r="J324" s="13">
        <f t="shared" si="95"/>
        <v>0</v>
      </c>
      <c r="K324" s="64">
        <f t="shared" si="95"/>
        <v>7978.799999999999</v>
      </c>
      <c r="L324" s="63">
        <f t="shared" si="95"/>
        <v>0</v>
      </c>
      <c r="M324" s="13">
        <f t="shared" si="95"/>
        <v>0</v>
      </c>
      <c r="N324" s="64">
        <f t="shared" si="95"/>
        <v>7978.799999999999</v>
      </c>
    </row>
    <row r="325" spans="1:14" ht="12.75">
      <c r="A325" s="80" t="s">
        <v>47</v>
      </c>
      <c r="B325" s="55"/>
      <c r="C325" s="8"/>
      <c r="D325" s="8"/>
      <c r="E325" s="56"/>
      <c r="F325" s="55"/>
      <c r="G325" s="8"/>
      <c r="H325" s="56"/>
      <c r="I325" s="55"/>
      <c r="J325" s="8"/>
      <c r="K325" s="56"/>
      <c r="L325" s="55"/>
      <c r="M325" s="8"/>
      <c r="N325" s="56"/>
    </row>
    <row r="326" spans="1:14" ht="12.75" hidden="1">
      <c r="A326" s="127" t="s">
        <v>251</v>
      </c>
      <c r="B326" s="55"/>
      <c r="C326" s="8"/>
      <c r="D326" s="8"/>
      <c r="E326" s="56">
        <f>B326+C326+D326</f>
        <v>0</v>
      </c>
      <c r="F326" s="55"/>
      <c r="G326" s="8"/>
      <c r="H326" s="56"/>
      <c r="I326" s="55"/>
      <c r="J326" s="8"/>
      <c r="K326" s="56"/>
      <c r="L326" s="55"/>
      <c r="M326" s="8"/>
      <c r="N326" s="56"/>
    </row>
    <row r="327" spans="1:14" ht="12.75">
      <c r="A327" s="89" t="s">
        <v>119</v>
      </c>
      <c r="B327" s="59">
        <v>4199.9</v>
      </c>
      <c r="C327" s="11">
        <v>3778.9</v>
      </c>
      <c r="D327" s="11"/>
      <c r="E327" s="60">
        <f>B327+C327+D327</f>
        <v>7978.799999999999</v>
      </c>
      <c r="F327" s="55"/>
      <c r="G327" s="8"/>
      <c r="H327" s="56">
        <f>E327+F327+G327</f>
        <v>7978.799999999999</v>
      </c>
      <c r="I327" s="55"/>
      <c r="J327" s="8"/>
      <c r="K327" s="56">
        <f>H327+I327+J327</f>
        <v>7978.799999999999</v>
      </c>
      <c r="L327" s="55"/>
      <c r="M327" s="8"/>
      <c r="N327" s="56">
        <f>K327+L327+M327</f>
        <v>7978.799999999999</v>
      </c>
    </row>
    <row r="328" spans="1:14" ht="12.75">
      <c r="A328" s="75" t="s">
        <v>176</v>
      </c>
      <c r="B328" s="53">
        <f aca="true" t="shared" si="96" ref="B328:N328">B329+B351</f>
        <v>116178.4</v>
      </c>
      <c r="C328" s="7">
        <f t="shared" si="96"/>
        <v>21468.600000000002</v>
      </c>
      <c r="D328" s="7">
        <f t="shared" si="96"/>
        <v>0</v>
      </c>
      <c r="E328" s="54">
        <f t="shared" si="96"/>
        <v>137647</v>
      </c>
      <c r="F328" s="53">
        <f t="shared" si="96"/>
        <v>0</v>
      </c>
      <c r="G328" s="7">
        <f t="shared" si="96"/>
        <v>0</v>
      </c>
      <c r="H328" s="54">
        <f t="shared" si="96"/>
        <v>135004.3</v>
      </c>
      <c r="I328" s="53">
        <f t="shared" si="96"/>
        <v>0</v>
      </c>
      <c r="J328" s="7">
        <f t="shared" si="96"/>
        <v>0</v>
      </c>
      <c r="K328" s="54">
        <f t="shared" si="96"/>
        <v>135004.3</v>
      </c>
      <c r="L328" s="53">
        <f t="shared" si="96"/>
        <v>0</v>
      </c>
      <c r="M328" s="7">
        <f t="shared" si="96"/>
        <v>0</v>
      </c>
      <c r="N328" s="54">
        <f t="shared" si="96"/>
        <v>135004.3</v>
      </c>
    </row>
    <row r="329" spans="1:14" ht="12.75">
      <c r="A329" s="84" t="s">
        <v>78</v>
      </c>
      <c r="B329" s="63">
        <f>SUM(B331:B350)</f>
        <v>116178.4</v>
      </c>
      <c r="C329" s="13">
        <f aca="true" t="shared" si="97" ref="C329:N329">SUM(C331:C350)</f>
        <v>21434.4</v>
      </c>
      <c r="D329" s="13">
        <f t="shared" si="97"/>
        <v>0</v>
      </c>
      <c r="E329" s="64">
        <f t="shared" si="97"/>
        <v>137612.8</v>
      </c>
      <c r="F329" s="63">
        <f t="shared" si="97"/>
        <v>0</v>
      </c>
      <c r="G329" s="13">
        <f t="shared" si="97"/>
        <v>0</v>
      </c>
      <c r="H329" s="64">
        <f t="shared" si="97"/>
        <v>135004.3</v>
      </c>
      <c r="I329" s="63">
        <f t="shared" si="97"/>
        <v>0</v>
      </c>
      <c r="J329" s="13">
        <f t="shared" si="97"/>
        <v>0</v>
      </c>
      <c r="K329" s="64">
        <f t="shared" si="97"/>
        <v>135004.3</v>
      </c>
      <c r="L329" s="63">
        <f t="shared" si="97"/>
        <v>0</v>
      </c>
      <c r="M329" s="13">
        <f t="shared" si="97"/>
        <v>0</v>
      </c>
      <c r="N329" s="64">
        <f t="shared" si="97"/>
        <v>135004.3</v>
      </c>
    </row>
    <row r="330" spans="1:14" ht="12.75">
      <c r="A330" s="80" t="s">
        <v>47</v>
      </c>
      <c r="B330" s="55"/>
      <c r="C330" s="8"/>
      <c r="D330" s="8"/>
      <c r="E330" s="56"/>
      <c r="F330" s="55"/>
      <c r="G330" s="8"/>
      <c r="H330" s="56"/>
      <c r="I330" s="55"/>
      <c r="J330" s="8"/>
      <c r="K330" s="56"/>
      <c r="L330" s="55"/>
      <c r="M330" s="8"/>
      <c r="N330" s="56"/>
    </row>
    <row r="331" spans="1:14" ht="12.75">
      <c r="A331" s="91" t="s">
        <v>177</v>
      </c>
      <c r="B331" s="55">
        <v>107778.4</v>
      </c>
      <c r="C331" s="8">
        <v>-2784.5</v>
      </c>
      <c r="D331" s="8"/>
      <c r="E331" s="56">
        <f>B331+C331+D331</f>
        <v>104993.9</v>
      </c>
      <c r="F331" s="55"/>
      <c r="G331" s="8"/>
      <c r="H331" s="56">
        <f>E331+F331+G331</f>
        <v>104993.9</v>
      </c>
      <c r="I331" s="55"/>
      <c r="J331" s="8"/>
      <c r="K331" s="56">
        <f>H331+I331+J331</f>
        <v>104993.9</v>
      </c>
      <c r="L331" s="55"/>
      <c r="M331" s="8"/>
      <c r="N331" s="56">
        <f>K331+L331+M331</f>
        <v>104993.9</v>
      </c>
    </row>
    <row r="332" spans="1:14" ht="12.75" hidden="1">
      <c r="A332" s="78" t="s">
        <v>233</v>
      </c>
      <c r="B332" s="55"/>
      <c r="C332" s="8"/>
      <c r="D332" s="8"/>
      <c r="E332" s="56">
        <f aca="true" t="shared" si="98" ref="E332:E350">B332+C332+D332</f>
        <v>0</v>
      </c>
      <c r="F332" s="55"/>
      <c r="G332" s="8"/>
      <c r="H332" s="56">
        <f aca="true" t="shared" si="99" ref="H332:H350">E332+F332+G332</f>
        <v>0</v>
      </c>
      <c r="I332" s="55"/>
      <c r="J332" s="8"/>
      <c r="K332" s="56">
        <f aca="true" t="shared" si="100" ref="K332:K350">H332+I332+J332</f>
        <v>0</v>
      </c>
      <c r="L332" s="55"/>
      <c r="M332" s="8"/>
      <c r="N332" s="56">
        <f aca="true" t="shared" si="101" ref="N332:N350">K332+L332+M332</f>
        <v>0</v>
      </c>
    </row>
    <row r="333" spans="1:14" ht="12.75">
      <c r="A333" s="78" t="s">
        <v>81</v>
      </c>
      <c r="B333" s="55">
        <v>8400</v>
      </c>
      <c r="C333" s="8">
        <v>500</v>
      </c>
      <c r="D333" s="8"/>
      <c r="E333" s="56">
        <f t="shared" si="98"/>
        <v>8900</v>
      </c>
      <c r="F333" s="55"/>
      <c r="G333" s="8"/>
      <c r="H333" s="56">
        <f t="shared" si="99"/>
        <v>8900</v>
      </c>
      <c r="I333" s="55"/>
      <c r="J333" s="8"/>
      <c r="K333" s="56">
        <f t="shared" si="100"/>
        <v>8900</v>
      </c>
      <c r="L333" s="55"/>
      <c r="M333" s="8"/>
      <c r="N333" s="56">
        <f t="shared" si="101"/>
        <v>8900</v>
      </c>
    </row>
    <row r="334" spans="1:14" ht="12.75" hidden="1">
      <c r="A334" s="78" t="s">
        <v>99</v>
      </c>
      <c r="B334" s="55"/>
      <c r="C334" s="8"/>
      <c r="D334" s="8"/>
      <c r="E334" s="56">
        <f t="shared" si="98"/>
        <v>0</v>
      </c>
      <c r="F334" s="55"/>
      <c r="G334" s="8"/>
      <c r="H334" s="56">
        <f t="shared" si="99"/>
        <v>0</v>
      </c>
      <c r="I334" s="55"/>
      <c r="J334" s="8"/>
      <c r="K334" s="56">
        <f t="shared" si="100"/>
        <v>0</v>
      </c>
      <c r="L334" s="55"/>
      <c r="M334" s="8"/>
      <c r="N334" s="56">
        <f t="shared" si="101"/>
        <v>0</v>
      </c>
    </row>
    <row r="335" spans="1:14" ht="12.75">
      <c r="A335" s="87" t="s">
        <v>282</v>
      </c>
      <c r="B335" s="55"/>
      <c r="C335" s="8">
        <v>1723.8</v>
      </c>
      <c r="D335" s="8"/>
      <c r="E335" s="56">
        <f t="shared" si="98"/>
        <v>1723.8</v>
      </c>
      <c r="F335" s="55"/>
      <c r="G335" s="8"/>
      <c r="H335" s="56">
        <f t="shared" si="99"/>
        <v>1723.8</v>
      </c>
      <c r="I335" s="55"/>
      <c r="J335" s="8"/>
      <c r="K335" s="56">
        <f t="shared" si="100"/>
        <v>1723.8</v>
      </c>
      <c r="L335" s="55"/>
      <c r="M335" s="8"/>
      <c r="N335" s="56">
        <f t="shared" si="101"/>
        <v>1723.8</v>
      </c>
    </row>
    <row r="336" spans="1:14" ht="12.75" hidden="1">
      <c r="A336" s="87" t="s">
        <v>283</v>
      </c>
      <c r="B336" s="55"/>
      <c r="C336" s="8"/>
      <c r="D336" s="8"/>
      <c r="E336" s="56">
        <f t="shared" si="98"/>
        <v>0</v>
      </c>
      <c r="F336" s="55"/>
      <c r="G336" s="8"/>
      <c r="H336" s="56"/>
      <c r="I336" s="55"/>
      <c r="J336" s="8"/>
      <c r="K336" s="56"/>
      <c r="L336" s="55"/>
      <c r="M336" s="8"/>
      <c r="N336" s="56"/>
    </row>
    <row r="337" spans="1:14" ht="12.75">
      <c r="A337" s="87" t="s">
        <v>285</v>
      </c>
      <c r="B337" s="55"/>
      <c r="C337" s="8">
        <v>1633.7</v>
      </c>
      <c r="D337" s="8"/>
      <c r="E337" s="56">
        <f t="shared" si="98"/>
        <v>1633.7</v>
      </c>
      <c r="F337" s="55"/>
      <c r="G337" s="8"/>
      <c r="H337" s="56">
        <f t="shared" si="99"/>
        <v>1633.7</v>
      </c>
      <c r="I337" s="55"/>
      <c r="J337" s="8"/>
      <c r="K337" s="56">
        <f t="shared" si="100"/>
        <v>1633.7</v>
      </c>
      <c r="L337" s="55"/>
      <c r="M337" s="8"/>
      <c r="N337" s="56">
        <f t="shared" si="101"/>
        <v>1633.7</v>
      </c>
    </row>
    <row r="338" spans="1:14" ht="12.75" hidden="1">
      <c r="A338" s="87" t="s">
        <v>286</v>
      </c>
      <c r="B338" s="55"/>
      <c r="C338" s="8"/>
      <c r="D338" s="8"/>
      <c r="E338" s="56">
        <f t="shared" si="98"/>
        <v>0</v>
      </c>
      <c r="F338" s="55"/>
      <c r="G338" s="8"/>
      <c r="H338" s="56">
        <f t="shared" si="99"/>
        <v>0</v>
      </c>
      <c r="I338" s="55"/>
      <c r="J338" s="8"/>
      <c r="K338" s="56">
        <f t="shared" si="100"/>
        <v>0</v>
      </c>
      <c r="L338" s="55"/>
      <c r="M338" s="8"/>
      <c r="N338" s="56">
        <f t="shared" si="101"/>
        <v>0</v>
      </c>
    </row>
    <row r="339" spans="1:14" ht="12.75">
      <c r="A339" s="78" t="s">
        <v>284</v>
      </c>
      <c r="B339" s="55"/>
      <c r="C339" s="8">
        <v>15590.4</v>
      </c>
      <c r="D339" s="8"/>
      <c r="E339" s="56">
        <f t="shared" si="98"/>
        <v>15590.4</v>
      </c>
      <c r="F339" s="55"/>
      <c r="G339" s="8"/>
      <c r="H339" s="56">
        <f t="shared" si="99"/>
        <v>15590.4</v>
      </c>
      <c r="I339" s="55"/>
      <c r="J339" s="8"/>
      <c r="K339" s="56">
        <f t="shared" si="100"/>
        <v>15590.4</v>
      </c>
      <c r="L339" s="55"/>
      <c r="M339" s="8"/>
      <c r="N339" s="56">
        <f t="shared" si="101"/>
        <v>15590.4</v>
      </c>
    </row>
    <row r="340" spans="1:14" ht="12.75" hidden="1">
      <c r="A340" s="78" t="s">
        <v>248</v>
      </c>
      <c r="B340" s="55"/>
      <c r="C340" s="8"/>
      <c r="D340" s="8"/>
      <c r="E340" s="56">
        <f t="shared" si="98"/>
        <v>0</v>
      </c>
      <c r="F340" s="55"/>
      <c r="G340" s="8"/>
      <c r="H340" s="56">
        <f t="shared" si="99"/>
        <v>0</v>
      </c>
      <c r="I340" s="55"/>
      <c r="J340" s="8"/>
      <c r="K340" s="56">
        <f t="shared" si="100"/>
        <v>0</v>
      </c>
      <c r="L340" s="55"/>
      <c r="M340" s="8"/>
      <c r="N340" s="56">
        <f t="shared" si="101"/>
        <v>0</v>
      </c>
    </row>
    <row r="341" spans="1:14" ht="12.75">
      <c r="A341" s="76" t="s">
        <v>290</v>
      </c>
      <c r="B341" s="55"/>
      <c r="C341" s="8">
        <v>1717</v>
      </c>
      <c r="D341" s="8"/>
      <c r="E341" s="56">
        <f t="shared" si="98"/>
        <v>1717</v>
      </c>
      <c r="F341" s="55"/>
      <c r="G341" s="8"/>
      <c r="H341" s="56"/>
      <c r="I341" s="55"/>
      <c r="J341" s="8"/>
      <c r="K341" s="56"/>
      <c r="L341" s="55"/>
      <c r="M341" s="8"/>
      <c r="N341" s="56"/>
    </row>
    <row r="342" spans="1:14" ht="12.75">
      <c r="A342" s="76" t="s">
        <v>287</v>
      </c>
      <c r="B342" s="55"/>
      <c r="C342" s="8">
        <v>1655.9</v>
      </c>
      <c r="D342" s="8"/>
      <c r="E342" s="56">
        <f t="shared" si="98"/>
        <v>1655.9</v>
      </c>
      <c r="F342" s="55"/>
      <c r="G342" s="8"/>
      <c r="H342" s="56">
        <f t="shared" si="99"/>
        <v>1655.9</v>
      </c>
      <c r="I342" s="55"/>
      <c r="J342" s="8"/>
      <c r="K342" s="56">
        <f t="shared" si="100"/>
        <v>1655.9</v>
      </c>
      <c r="L342" s="55"/>
      <c r="M342" s="8"/>
      <c r="N342" s="56">
        <f t="shared" si="101"/>
        <v>1655.9</v>
      </c>
    </row>
    <row r="343" spans="1:14" ht="12.75" hidden="1">
      <c r="A343" s="87" t="s">
        <v>288</v>
      </c>
      <c r="B343" s="55"/>
      <c r="C343" s="8"/>
      <c r="D343" s="8"/>
      <c r="E343" s="56">
        <f t="shared" si="98"/>
        <v>0</v>
      </c>
      <c r="F343" s="55"/>
      <c r="G343" s="8"/>
      <c r="H343" s="56">
        <f t="shared" si="99"/>
        <v>0</v>
      </c>
      <c r="I343" s="55"/>
      <c r="J343" s="8"/>
      <c r="K343" s="56">
        <f t="shared" si="100"/>
        <v>0</v>
      </c>
      <c r="L343" s="55"/>
      <c r="M343" s="8"/>
      <c r="N343" s="56">
        <f t="shared" si="101"/>
        <v>0</v>
      </c>
    </row>
    <row r="344" spans="1:14" ht="12.75">
      <c r="A344" s="87" t="s">
        <v>289</v>
      </c>
      <c r="B344" s="55"/>
      <c r="C344" s="8">
        <v>275.4</v>
      </c>
      <c r="D344" s="8"/>
      <c r="E344" s="56">
        <f t="shared" si="98"/>
        <v>275.4</v>
      </c>
      <c r="F344" s="55"/>
      <c r="G344" s="8"/>
      <c r="H344" s="56"/>
      <c r="I344" s="55"/>
      <c r="J344" s="8"/>
      <c r="K344" s="56"/>
      <c r="L344" s="55"/>
      <c r="M344" s="8"/>
      <c r="N344" s="56"/>
    </row>
    <row r="345" spans="1:14" ht="12.75">
      <c r="A345" s="87" t="s">
        <v>262</v>
      </c>
      <c r="B345" s="55"/>
      <c r="C345" s="8">
        <v>616.1</v>
      </c>
      <c r="D345" s="8"/>
      <c r="E345" s="56">
        <f t="shared" si="98"/>
        <v>616.1</v>
      </c>
      <c r="F345" s="55"/>
      <c r="G345" s="8"/>
      <c r="H345" s="56"/>
      <c r="I345" s="55"/>
      <c r="J345" s="8"/>
      <c r="K345" s="56"/>
      <c r="L345" s="55"/>
      <c r="M345" s="8"/>
      <c r="N345" s="56"/>
    </row>
    <row r="346" spans="1:14" ht="12.75" hidden="1">
      <c r="A346" s="77" t="s">
        <v>178</v>
      </c>
      <c r="B346" s="55"/>
      <c r="C346" s="8"/>
      <c r="D346" s="8"/>
      <c r="E346" s="56">
        <f t="shared" si="98"/>
        <v>0</v>
      </c>
      <c r="F346" s="55"/>
      <c r="G346" s="8"/>
      <c r="H346" s="56">
        <f t="shared" si="99"/>
        <v>0</v>
      </c>
      <c r="I346" s="55"/>
      <c r="J346" s="8"/>
      <c r="K346" s="56">
        <f t="shared" si="100"/>
        <v>0</v>
      </c>
      <c r="L346" s="55"/>
      <c r="M346" s="8"/>
      <c r="N346" s="56">
        <f t="shared" si="101"/>
        <v>0</v>
      </c>
    </row>
    <row r="347" spans="1:14" ht="12.75">
      <c r="A347" s="78" t="s">
        <v>179</v>
      </c>
      <c r="B347" s="55"/>
      <c r="C347" s="8">
        <v>506.6</v>
      </c>
      <c r="D347" s="8"/>
      <c r="E347" s="56">
        <f t="shared" si="98"/>
        <v>506.6</v>
      </c>
      <c r="F347" s="55"/>
      <c r="G347" s="8"/>
      <c r="H347" s="56">
        <f t="shared" si="99"/>
        <v>506.6</v>
      </c>
      <c r="I347" s="55"/>
      <c r="J347" s="8"/>
      <c r="K347" s="56">
        <f t="shared" si="100"/>
        <v>506.6</v>
      </c>
      <c r="L347" s="55"/>
      <c r="M347" s="8"/>
      <c r="N347" s="56">
        <f t="shared" si="101"/>
        <v>506.6</v>
      </c>
    </row>
    <row r="348" spans="1:14" ht="12.75" hidden="1">
      <c r="A348" s="78" t="s">
        <v>91</v>
      </c>
      <c r="B348" s="55"/>
      <c r="C348" s="8"/>
      <c r="D348" s="8"/>
      <c r="E348" s="56">
        <f t="shared" si="98"/>
        <v>0</v>
      </c>
      <c r="F348" s="55"/>
      <c r="G348" s="8"/>
      <c r="H348" s="56">
        <f t="shared" si="99"/>
        <v>0</v>
      </c>
      <c r="I348" s="55"/>
      <c r="J348" s="8"/>
      <c r="K348" s="56">
        <f t="shared" si="100"/>
        <v>0</v>
      </c>
      <c r="L348" s="55"/>
      <c r="M348" s="8"/>
      <c r="N348" s="56">
        <f t="shared" si="101"/>
        <v>0</v>
      </c>
    </row>
    <row r="349" spans="1:14" ht="12.75" hidden="1">
      <c r="A349" s="78" t="s">
        <v>102</v>
      </c>
      <c r="B349" s="55"/>
      <c r="C349" s="8"/>
      <c r="D349" s="8"/>
      <c r="E349" s="56">
        <f t="shared" si="98"/>
        <v>0</v>
      </c>
      <c r="F349" s="55"/>
      <c r="G349" s="8"/>
      <c r="H349" s="56">
        <f t="shared" si="99"/>
        <v>0</v>
      </c>
      <c r="I349" s="55"/>
      <c r="J349" s="8"/>
      <c r="K349" s="56">
        <f t="shared" si="100"/>
        <v>0</v>
      </c>
      <c r="L349" s="55"/>
      <c r="M349" s="8"/>
      <c r="N349" s="56">
        <f t="shared" si="101"/>
        <v>0</v>
      </c>
    </row>
    <row r="350" spans="1:14" ht="12.75" hidden="1">
      <c r="A350" s="78" t="s">
        <v>103</v>
      </c>
      <c r="B350" s="55"/>
      <c r="C350" s="8"/>
      <c r="D350" s="8"/>
      <c r="E350" s="56">
        <f t="shared" si="98"/>
        <v>0</v>
      </c>
      <c r="F350" s="55"/>
      <c r="G350" s="8"/>
      <c r="H350" s="56">
        <f t="shared" si="99"/>
        <v>0</v>
      </c>
      <c r="I350" s="55"/>
      <c r="J350" s="8"/>
      <c r="K350" s="56">
        <f t="shared" si="100"/>
        <v>0</v>
      </c>
      <c r="L350" s="55"/>
      <c r="M350" s="8"/>
      <c r="N350" s="56">
        <f t="shared" si="101"/>
        <v>0</v>
      </c>
    </row>
    <row r="351" spans="1:14" ht="12.75">
      <c r="A351" s="84" t="s">
        <v>84</v>
      </c>
      <c r="B351" s="63">
        <f aca="true" t="shared" si="102" ref="B351:N351">SUM(B353:B355)</f>
        <v>0</v>
      </c>
      <c r="C351" s="13">
        <f t="shared" si="102"/>
        <v>34.2</v>
      </c>
      <c r="D351" s="13">
        <f t="shared" si="102"/>
        <v>0</v>
      </c>
      <c r="E351" s="64">
        <f t="shared" si="102"/>
        <v>34.2</v>
      </c>
      <c r="F351" s="63">
        <f t="shared" si="102"/>
        <v>0</v>
      </c>
      <c r="G351" s="13">
        <f t="shared" si="102"/>
        <v>0</v>
      </c>
      <c r="H351" s="64">
        <f t="shared" si="102"/>
        <v>0</v>
      </c>
      <c r="I351" s="63">
        <f t="shared" si="102"/>
        <v>0</v>
      </c>
      <c r="J351" s="13">
        <f t="shared" si="102"/>
        <v>0</v>
      </c>
      <c r="K351" s="64">
        <f t="shared" si="102"/>
        <v>0</v>
      </c>
      <c r="L351" s="63">
        <f t="shared" si="102"/>
        <v>0</v>
      </c>
      <c r="M351" s="13">
        <f t="shared" si="102"/>
        <v>0</v>
      </c>
      <c r="N351" s="64">
        <f t="shared" si="102"/>
        <v>0</v>
      </c>
    </row>
    <row r="352" spans="1:14" ht="12.75">
      <c r="A352" s="80" t="s">
        <v>47</v>
      </c>
      <c r="B352" s="55"/>
      <c r="C352" s="8"/>
      <c r="D352" s="8"/>
      <c r="E352" s="56"/>
      <c r="F352" s="55"/>
      <c r="G352" s="8"/>
      <c r="H352" s="56"/>
      <c r="I352" s="55"/>
      <c r="J352" s="8"/>
      <c r="K352" s="56"/>
      <c r="L352" s="55"/>
      <c r="M352" s="8"/>
      <c r="N352" s="56"/>
    </row>
    <row r="353" spans="1:14" ht="12.75" hidden="1">
      <c r="A353" s="78" t="s">
        <v>166</v>
      </c>
      <c r="B353" s="55"/>
      <c r="C353" s="8"/>
      <c r="D353" s="8"/>
      <c r="E353" s="56">
        <f>B353+C353+D353</f>
        <v>0</v>
      </c>
      <c r="F353" s="55"/>
      <c r="G353" s="8"/>
      <c r="H353" s="56">
        <f>E353+F353+G353</f>
        <v>0</v>
      </c>
      <c r="I353" s="55"/>
      <c r="J353" s="8"/>
      <c r="K353" s="56">
        <f>H353+I353+J353</f>
        <v>0</v>
      </c>
      <c r="L353" s="55"/>
      <c r="M353" s="8"/>
      <c r="N353" s="56">
        <f>K353+L353+M353</f>
        <v>0</v>
      </c>
    </row>
    <row r="354" spans="1:14" ht="12.75">
      <c r="A354" s="81" t="s">
        <v>118</v>
      </c>
      <c r="B354" s="59"/>
      <c r="C354" s="11">
        <v>34.2</v>
      </c>
      <c r="D354" s="11"/>
      <c r="E354" s="60">
        <f>B354+C354+D354</f>
        <v>34.2</v>
      </c>
      <c r="F354" s="55"/>
      <c r="G354" s="8"/>
      <c r="H354" s="56"/>
      <c r="I354" s="55"/>
      <c r="J354" s="8"/>
      <c r="K354" s="56"/>
      <c r="L354" s="55"/>
      <c r="M354" s="8"/>
      <c r="N354" s="56"/>
    </row>
    <row r="355" spans="1:14" ht="12.75" hidden="1">
      <c r="A355" s="81" t="s">
        <v>85</v>
      </c>
      <c r="B355" s="59"/>
      <c r="C355" s="11"/>
      <c r="D355" s="11"/>
      <c r="E355" s="60">
        <f>B355+C355+D355</f>
        <v>0</v>
      </c>
      <c r="F355" s="55"/>
      <c r="G355" s="8"/>
      <c r="H355" s="56">
        <f>E355+F355+G355</f>
        <v>0</v>
      </c>
      <c r="I355" s="55"/>
      <c r="J355" s="8"/>
      <c r="K355" s="56">
        <f>H355+I355+J355</f>
        <v>0</v>
      </c>
      <c r="L355" s="55"/>
      <c r="M355" s="8"/>
      <c r="N355" s="56">
        <f>K355+L355+M355</f>
        <v>0</v>
      </c>
    </row>
    <row r="356" spans="1:14" ht="12.75">
      <c r="A356" s="79" t="s">
        <v>180</v>
      </c>
      <c r="B356" s="53">
        <f aca="true" t="shared" si="103" ref="B356:N356">B357+B369</f>
        <v>14792.8</v>
      </c>
      <c r="C356" s="7">
        <f t="shared" si="103"/>
        <v>7977.8</v>
      </c>
      <c r="D356" s="7">
        <f t="shared" si="103"/>
        <v>0</v>
      </c>
      <c r="E356" s="54">
        <f t="shared" si="103"/>
        <v>22770.6</v>
      </c>
      <c r="F356" s="53">
        <f t="shared" si="103"/>
        <v>0</v>
      </c>
      <c r="G356" s="7">
        <f t="shared" si="103"/>
        <v>0</v>
      </c>
      <c r="H356" s="54">
        <f t="shared" si="103"/>
        <v>21861</v>
      </c>
      <c r="I356" s="53">
        <f t="shared" si="103"/>
        <v>0</v>
      </c>
      <c r="J356" s="7">
        <f t="shared" si="103"/>
        <v>0</v>
      </c>
      <c r="K356" s="54">
        <f t="shared" si="103"/>
        <v>21861</v>
      </c>
      <c r="L356" s="53">
        <f t="shared" si="103"/>
        <v>0</v>
      </c>
      <c r="M356" s="7">
        <f t="shared" si="103"/>
        <v>0</v>
      </c>
      <c r="N356" s="54">
        <f t="shared" si="103"/>
        <v>21861</v>
      </c>
    </row>
    <row r="357" spans="1:14" ht="12.75">
      <c r="A357" s="84" t="s">
        <v>78</v>
      </c>
      <c r="B357" s="63">
        <f>SUM(B359:B368)-B367</f>
        <v>14624</v>
      </c>
      <c r="C357" s="13">
        <f aca="true" t="shared" si="104" ref="C357:N357">SUM(C359:C368)-C367</f>
        <v>5944.6</v>
      </c>
      <c r="D357" s="13">
        <f t="shared" si="104"/>
        <v>0</v>
      </c>
      <c r="E357" s="64">
        <f t="shared" si="104"/>
        <v>20568.6</v>
      </c>
      <c r="F357" s="63">
        <f t="shared" si="104"/>
        <v>0</v>
      </c>
      <c r="G357" s="13">
        <f t="shared" si="104"/>
        <v>0</v>
      </c>
      <c r="H357" s="64">
        <f t="shared" si="104"/>
        <v>19861</v>
      </c>
      <c r="I357" s="63">
        <f t="shared" si="104"/>
        <v>0</v>
      </c>
      <c r="J357" s="13">
        <f t="shared" si="104"/>
        <v>0</v>
      </c>
      <c r="K357" s="64">
        <f t="shared" si="104"/>
        <v>19861</v>
      </c>
      <c r="L357" s="63">
        <f t="shared" si="104"/>
        <v>0</v>
      </c>
      <c r="M357" s="13">
        <f t="shared" si="104"/>
        <v>0</v>
      </c>
      <c r="N357" s="64">
        <f t="shared" si="104"/>
        <v>19861</v>
      </c>
    </row>
    <row r="358" spans="1:14" ht="12.75">
      <c r="A358" s="80" t="s">
        <v>47</v>
      </c>
      <c r="B358" s="55"/>
      <c r="C358" s="8"/>
      <c r="D358" s="8"/>
      <c r="E358" s="54"/>
      <c r="F358" s="55"/>
      <c r="G358" s="8"/>
      <c r="H358" s="54"/>
      <c r="I358" s="55"/>
      <c r="J358" s="8"/>
      <c r="K358" s="54"/>
      <c r="L358" s="55"/>
      <c r="M358" s="8"/>
      <c r="N358" s="54"/>
    </row>
    <row r="359" spans="1:14" ht="12.75">
      <c r="A359" s="78" t="s">
        <v>81</v>
      </c>
      <c r="B359" s="55">
        <v>14624</v>
      </c>
      <c r="C359" s="8"/>
      <c r="D359" s="8"/>
      <c r="E359" s="56">
        <f>B359+C359+D359</f>
        <v>14624</v>
      </c>
      <c r="F359" s="55"/>
      <c r="G359" s="8"/>
      <c r="H359" s="56">
        <f>E359+F359+G359</f>
        <v>14624</v>
      </c>
      <c r="I359" s="55"/>
      <c r="J359" s="8"/>
      <c r="K359" s="56">
        <f>H359+I359+J359</f>
        <v>14624</v>
      </c>
      <c r="L359" s="55"/>
      <c r="M359" s="8"/>
      <c r="N359" s="56">
        <f>K359+L359+M359</f>
        <v>14624</v>
      </c>
    </row>
    <row r="360" spans="1:14" ht="12.75" hidden="1">
      <c r="A360" s="78" t="s">
        <v>181</v>
      </c>
      <c r="B360" s="55"/>
      <c r="C360" s="8"/>
      <c r="D360" s="8"/>
      <c r="E360" s="56">
        <f aca="true" t="shared" si="105" ref="E360:E368">B360+C360+D360</f>
        <v>0</v>
      </c>
      <c r="F360" s="55"/>
      <c r="G360" s="8"/>
      <c r="H360" s="56">
        <f aca="true" t="shared" si="106" ref="H360:H368">E360+F360+G360</f>
        <v>0</v>
      </c>
      <c r="I360" s="55"/>
      <c r="J360" s="8"/>
      <c r="K360" s="56">
        <f aca="true" t="shared" si="107" ref="K360:K368">H360+I360+J360</f>
        <v>0</v>
      </c>
      <c r="L360" s="55"/>
      <c r="M360" s="8"/>
      <c r="N360" s="56">
        <f aca="true" t="shared" si="108" ref="N360:N368">K360+L360+M360</f>
        <v>0</v>
      </c>
    </row>
    <row r="361" spans="1:14" ht="12.75" hidden="1">
      <c r="A361" s="78" t="s">
        <v>182</v>
      </c>
      <c r="B361" s="55"/>
      <c r="C361" s="8"/>
      <c r="D361" s="8"/>
      <c r="E361" s="56">
        <f t="shared" si="105"/>
        <v>0</v>
      </c>
      <c r="F361" s="55"/>
      <c r="G361" s="8"/>
      <c r="H361" s="56">
        <f t="shared" si="106"/>
        <v>0</v>
      </c>
      <c r="I361" s="55"/>
      <c r="J361" s="8"/>
      <c r="K361" s="56">
        <f t="shared" si="107"/>
        <v>0</v>
      </c>
      <c r="L361" s="55"/>
      <c r="M361" s="8"/>
      <c r="N361" s="56">
        <f t="shared" si="108"/>
        <v>0</v>
      </c>
    </row>
    <row r="362" spans="1:14" ht="12.75">
      <c r="A362" s="78" t="s">
        <v>118</v>
      </c>
      <c r="B362" s="55"/>
      <c r="C362" s="8">
        <f>357.4+350.2</f>
        <v>707.5999999999999</v>
      </c>
      <c r="D362" s="8"/>
      <c r="E362" s="56">
        <f t="shared" si="105"/>
        <v>707.5999999999999</v>
      </c>
      <c r="F362" s="55"/>
      <c r="G362" s="8"/>
      <c r="H362" s="56"/>
      <c r="I362" s="55"/>
      <c r="J362" s="8"/>
      <c r="K362" s="56"/>
      <c r="L362" s="55"/>
      <c r="M362" s="8"/>
      <c r="N362" s="56"/>
    </row>
    <row r="363" spans="1:14" ht="12.75" hidden="1">
      <c r="A363" s="78" t="s">
        <v>135</v>
      </c>
      <c r="B363" s="55"/>
      <c r="C363" s="8"/>
      <c r="D363" s="8"/>
      <c r="E363" s="56">
        <f t="shared" si="105"/>
        <v>0</v>
      </c>
      <c r="F363" s="55"/>
      <c r="G363" s="8"/>
      <c r="H363" s="56">
        <f t="shared" si="106"/>
        <v>0</v>
      </c>
      <c r="I363" s="55"/>
      <c r="J363" s="8"/>
      <c r="K363" s="56">
        <f t="shared" si="107"/>
        <v>0</v>
      </c>
      <c r="L363" s="55"/>
      <c r="M363" s="8"/>
      <c r="N363" s="56">
        <f t="shared" si="108"/>
        <v>0</v>
      </c>
    </row>
    <row r="364" spans="1:14" ht="12.75" hidden="1">
      <c r="A364" s="78" t="s">
        <v>99</v>
      </c>
      <c r="B364" s="55"/>
      <c r="C364" s="8"/>
      <c r="D364" s="8"/>
      <c r="E364" s="56">
        <f t="shared" si="105"/>
        <v>0</v>
      </c>
      <c r="F364" s="55"/>
      <c r="G364" s="8"/>
      <c r="H364" s="56">
        <f t="shared" si="106"/>
        <v>0</v>
      </c>
      <c r="I364" s="72"/>
      <c r="J364" s="8"/>
      <c r="K364" s="56">
        <f t="shared" si="107"/>
        <v>0</v>
      </c>
      <c r="L364" s="55"/>
      <c r="M364" s="8"/>
      <c r="N364" s="56">
        <f t="shared" si="108"/>
        <v>0</v>
      </c>
    </row>
    <row r="365" spans="1:14" ht="12.75" hidden="1">
      <c r="A365" s="78" t="s">
        <v>100</v>
      </c>
      <c r="B365" s="55"/>
      <c r="C365" s="8"/>
      <c r="D365" s="8"/>
      <c r="E365" s="56">
        <f t="shared" si="105"/>
        <v>0</v>
      </c>
      <c r="F365" s="55"/>
      <c r="G365" s="8"/>
      <c r="H365" s="56">
        <f t="shared" si="106"/>
        <v>0</v>
      </c>
      <c r="I365" s="72"/>
      <c r="J365" s="8"/>
      <c r="K365" s="56">
        <f t="shared" si="107"/>
        <v>0</v>
      </c>
      <c r="L365" s="55"/>
      <c r="M365" s="8"/>
      <c r="N365" s="56">
        <f t="shared" si="108"/>
        <v>0</v>
      </c>
    </row>
    <row r="366" spans="1:14" ht="12.75">
      <c r="A366" s="78" t="s">
        <v>183</v>
      </c>
      <c r="B366" s="55"/>
      <c r="C366" s="8">
        <v>5237</v>
      </c>
      <c r="D366" s="8"/>
      <c r="E366" s="56">
        <f t="shared" si="105"/>
        <v>5237</v>
      </c>
      <c r="F366" s="55"/>
      <c r="G366" s="8"/>
      <c r="H366" s="56">
        <f t="shared" si="106"/>
        <v>5237</v>
      </c>
      <c r="I366" s="55"/>
      <c r="J366" s="8"/>
      <c r="K366" s="56">
        <f t="shared" si="107"/>
        <v>5237</v>
      </c>
      <c r="L366" s="55"/>
      <c r="M366" s="8"/>
      <c r="N366" s="56">
        <f t="shared" si="108"/>
        <v>5237</v>
      </c>
    </row>
    <row r="367" spans="1:14" ht="12.75" hidden="1">
      <c r="A367" s="78" t="s">
        <v>184</v>
      </c>
      <c r="B367" s="55"/>
      <c r="C367" s="8"/>
      <c r="D367" s="8"/>
      <c r="E367" s="56">
        <f t="shared" si="105"/>
        <v>0</v>
      </c>
      <c r="F367" s="55"/>
      <c r="G367" s="8"/>
      <c r="H367" s="56">
        <f t="shared" si="106"/>
        <v>0</v>
      </c>
      <c r="I367" s="55"/>
      <c r="J367" s="8"/>
      <c r="K367" s="56">
        <f t="shared" si="107"/>
        <v>0</v>
      </c>
      <c r="L367" s="55"/>
      <c r="M367" s="8"/>
      <c r="N367" s="56">
        <f t="shared" si="108"/>
        <v>0</v>
      </c>
    </row>
    <row r="368" spans="1:14" ht="12.75" hidden="1">
      <c r="A368" s="78" t="s">
        <v>103</v>
      </c>
      <c r="B368" s="55"/>
      <c r="C368" s="8"/>
      <c r="D368" s="8"/>
      <c r="E368" s="56">
        <f t="shared" si="105"/>
        <v>0</v>
      </c>
      <c r="F368" s="55"/>
      <c r="G368" s="8"/>
      <c r="H368" s="56">
        <f t="shared" si="106"/>
        <v>0</v>
      </c>
      <c r="I368" s="55"/>
      <c r="J368" s="8"/>
      <c r="K368" s="56">
        <f t="shared" si="107"/>
        <v>0</v>
      </c>
      <c r="L368" s="55"/>
      <c r="M368" s="8"/>
      <c r="N368" s="56">
        <f t="shared" si="108"/>
        <v>0</v>
      </c>
    </row>
    <row r="369" spans="1:14" ht="12.75">
      <c r="A369" s="84" t="s">
        <v>84</v>
      </c>
      <c r="B369" s="63">
        <f aca="true" t="shared" si="109" ref="B369:N369">SUM(B371:B376)</f>
        <v>168.8</v>
      </c>
      <c r="C369" s="13">
        <f t="shared" si="109"/>
        <v>2033.2</v>
      </c>
      <c r="D369" s="13">
        <f t="shared" si="109"/>
        <v>0</v>
      </c>
      <c r="E369" s="64">
        <f t="shared" si="109"/>
        <v>2202</v>
      </c>
      <c r="F369" s="63">
        <f t="shared" si="109"/>
        <v>0</v>
      </c>
      <c r="G369" s="13">
        <f t="shared" si="109"/>
        <v>0</v>
      </c>
      <c r="H369" s="64">
        <f t="shared" si="109"/>
        <v>2000</v>
      </c>
      <c r="I369" s="63">
        <f t="shared" si="109"/>
        <v>0</v>
      </c>
      <c r="J369" s="13">
        <f t="shared" si="109"/>
        <v>0</v>
      </c>
      <c r="K369" s="64">
        <f t="shared" si="109"/>
        <v>2000</v>
      </c>
      <c r="L369" s="63">
        <f t="shared" si="109"/>
        <v>0</v>
      </c>
      <c r="M369" s="13">
        <f t="shared" si="109"/>
        <v>0</v>
      </c>
      <c r="N369" s="64">
        <f t="shared" si="109"/>
        <v>2000</v>
      </c>
    </row>
    <row r="370" spans="1:14" ht="12.75">
      <c r="A370" s="80" t="s">
        <v>47</v>
      </c>
      <c r="B370" s="55"/>
      <c r="C370" s="8"/>
      <c r="D370" s="8"/>
      <c r="E370" s="56"/>
      <c r="F370" s="55"/>
      <c r="G370" s="8"/>
      <c r="H370" s="56"/>
      <c r="I370" s="55"/>
      <c r="J370" s="8"/>
      <c r="K370" s="56"/>
      <c r="L370" s="55"/>
      <c r="M370" s="8"/>
      <c r="N370" s="56"/>
    </row>
    <row r="371" spans="1:14" ht="12.75">
      <c r="A371" s="82" t="s">
        <v>106</v>
      </c>
      <c r="B371" s="55"/>
      <c r="C371" s="8">
        <v>2000</v>
      </c>
      <c r="D371" s="8"/>
      <c r="E371" s="56">
        <f aca="true" t="shared" si="110" ref="E371:E376">B371+C371+D371</f>
        <v>2000</v>
      </c>
      <c r="F371" s="55"/>
      <c r="G371" s="8"/>
      <c r="H371" s="56">
        <f aca="true" t="shared" si="111" ref="H371:H376">E371+F371+G371</f>
        <v>2000</v>
      </c>
      <c r="I371" s="55"/>
      <c r="J371" s="8"/>
      <c r="K371" s="56">
        <f aca="true" t="shared" si="112" ref="K371:K376">H371+I371+J371</f>
        <v>2000</v>
      </c>
      <c r="L371" s="55"/>
      <c r="M371" s="8"/>
      <c r="N371" s="56">
        <f aca="true" t="shared" si="113" ref="N371:N376">K371+L371+M371</f>
        <v>2000</v>
      </c>
    </row>
    <row r="372" spans="1:14" ht="12.75" hidden="1">
      <c r="A372" s="78" t="s">
        <v>135</v>
      </c>
      <c r="B372" s="55"/>
      <c r="C372" s="8"/>
      <c r="D372" s="8"/>
      <c r="E372" s="56">
        <f t="shared" si="110"/>
        <v>0</v>
      </c>
      <c r="F372" s="55"/>
      <c r="G372" s="8"/>
      <c r="H372" s="56">
        <f t="shared" si="111"/>
        <v>0</v>
      </c>
      <c r="I372" s="55"/>
      <c r="J372" s="8"/>
      <c r="K372" s="56">
        <f t="shared" si="112"/>
        <v>0</v>
      </c>
      <c r="L372" s="55"/>
      <c r="M372" s="8"/>
      <c r="N372" s="56">
        <f t="shared" si="113"/>
        <v>0</v>
      </c>
    </row>
    <row r="373" spans="1:14" ht="12.75" hidden="1">
      <c r="A373" s="78" t="s">
        <v>85</v>
      </c>
      <c r="B373" s="55"/>
      <c r="C373" s="8"/>
      <c r="D373" s="8"/>
      <c r="E373" s="56">
        <f t="shared" si="110"/>
        <v>0</v>
      </c>
      <c r="F373" s="55"/>
      <c r="G373" s="8"/>
      <c r="H373" s="56">
        <f t="shared" si="111"/>
        <v>0</v>
      </c>
      <c r="I373" s="55"/>
      <c r="J373" s="8"/>
      <c r="K373" s="56">
        <f t="shared" si="112"/>
        <v>0</v>
      </c>
      <c r="L373" s="55"/>
      <c r="M373" s="8"/>
      <c r="N373" s="56">
        <f t="shared" si="113"/>
        <v>0</v>
      </c>
    </row>
    <row r="374" spans="1:14" ht="12.75">
      <c r="A374" s="81" t="s">
        <v>118</v>
      </c>
      <c r="B374" s="59">
        <v>168.8</v>
      </c>
      <c r="C374" s="11">
        <v>33.2</v>
      </c>
      <c r="D374" s="11"/>
      <c r="E374" s="60">
        <f t="shared" si="110"/>
        <v>202</v>
      </c>
      <c r="F374" s="55"/>
      <c r="G374" s="8"/>
      <c r="H374" s="56"/>
      <c r="I374" s="55"/>
      <c r="J374" s="8"/>
      <c r="K374" s="56"/>
      <c r="L374" s="55"/>
      <c r="M374" s="8"/>
      <c r="N374" s="56"/>
    </row>
    <row r="375" spans="1:14" ht="12.75" hidden="1">
      <c r="A375" s="78" t="s">
        <v>103</v>
      </c>
      <c r="B375" s="55"/>
      <c r="C375" s="8"/>
      <c r="D375" s="8"/>
      <c r="E375" s="56">
        <f t="shared" si="110"/>
        <v>0</v>
      </c>
      <c r="F375" s="55"/>
      <c r="G375" s="8"/>
      <c r="H375" s="56">
        <f t="shared" si="111"/>
        <v>0</v>
      </c>
      <c r="I375" s="55"/>
      <c r="J375" s="8"/>
      <c r="K375" s="56">
        <f t="shared" si="112"/>
        <v>0</v>
      </c>
      <c r="L375" s="55"/>
      <c r="M375" s="8"/>
      <c r="N375" s="56">
        <f t="shared" si="113"/>
        <v>0</v>
      </c>
    </row>
    <row r="376" spans="1:14" ht="12.75" hidden="1">
      <c r="A376" s="88" t="s">
        <v>234</v>
      </c>
      <c r="B376" s="59"/>
      <c r="C376" s="11"/>
      <c r="D376" s="11"/>
      <c r="E376" s="60">
        <f t="shared" si="110"/>
        <v>0</v>
      </c>
      <c r="F376" s="55"/>
      <c r="G376" s="8"/>
      <c r="H376" s="56">
        <f t="shared" si="111"/>
        <v>0</v>
      </c>
      <c r="I376" s="55"/>
      <c r="J376" s="8"/>
      <c r="K376" s="56">
        <f t="shared" si="112"/>
        <v>0</v>
      </c>
      <c r="L376" s="55"/>
      <c r="M376" s="8"/>
      <c r="N376" s="56">
        <f t="shared" si="113"/>
        <v>0</v>
      </c>
    </row>
    <row r="377" spans="1:14" ht="12.75">
      <c r="A377" s="75" t="s">
        <v>185</v>
      </c>
      <c r="B377" s="53">
        <f aca="true" t="shared" si="114" ref="B377:N377">B378+B381</f>
        <v>5263.4</v>
      </c>
      <c r="C377" s="7">
        <f t="shared" si="114"/>
        <v>0</v>
      </c>
      <c r="D377" s="7">
        <f t="shared" si="114"/>
        <v>0</v>
      </c>
      <c r="E377" s="54">
        <f t="shared" si="114"/>
        <v>5263.4</v>
      </c>
      <c r="F377" s="53">
        <f t="shared" si="114"/>
        <v>0</v>
      </c>
      <c r="G377" s="7">
        <f t="shared" si="114"/>
        <v>0</v>
      </c>
      <c r="H377" s="54">
        <f t="shared" si="114"/>
        <v>5263.4</v>
      </c>
      <c r="I377" s="53">
        <f t="shared" si="114"/>
        <v>0</v>
      </c>
      <c r="J377" s="7">
        <f t="shared" si="114"/>
        <v>0</v>
      </c>
      <c r="K377" s="54">
        <f t="shared" si="114"/>
        <v>5263.4</v>
      </c>
      <c r="L377" s="53">
        <f t="shared" si="114"/>
        <v>0</v>
      </c>
      <c r="M377" s="7">
        <f t="shared" si="114"/>
        <v>0</v>
      </c>
      <c r="N377" s="54">
        <f t="shared" si="114"/>
        <v>5263.4</v>
      </c>
    </row>
    <row r="378" spans="1:14" ht="12.75">
      <c r="A378" s="84" t="s">
        <v>78</v>
      </c>
      <c r="B378" s="63">
        <f>SUM(B380:B380)</f>
        <v>3883.4</v>
      </c>
      <c r="C378" s="13">
        <f aca="true" t="shared" si="115" ref="C378:N378">SUM(C380:C380)</f>
        <v>1380</v>
      </c>
      <c r="D378" s="13">
        <f t="shared" si="115"/>
        <v>0</v>
      </c>
      <c r="E378" s="64">
        <f t="shared" si="115"/>
        <v>5263.4</v>
      </c>
      <c r="F378" s="63">
        <f t="shared" si="115"/>
        <v>0</v>
      </c>
      <c r="G378" s="13">
        <f t="shared" si="115"/>
        <v>0</v>
      </c>
      <c r="H378" s="64">
        <f t="shared" si="115"/>
        <v>5263.4</v>
      </c>
      <c r="I378" s="63">
        <f t="shared" si="115"/>
        <v>0</v>
      </c>
      <c r="J378" s="13">
        <f t="shared" si="115"/>
        <v>0</v>
      </c>
      <c r="K378" s="64">
        <f t="shared" si="115"/>
        <v>5263.4</v>
      </c>
      <c r="L378" s="63">
        <f t="shared" si="115"/>
        <v>0</v>
      </c>
      <c r="M378" s="13">
        <f t="shared" si="115"/>
        <v>0</v>
      </c>
      <c r="N378" s="64">
        <f t="shared" si="115"/>
        <v>5263.4</v>
      </c>
    </row>
    <row r="379" spans="1:14" ht="12.75">
      <c r="A379" s="80" t="s">
        <v>47</v>
      </c>
      <c r="B379" s="55"/>
      <c r="C379" s="8"/>
      <c r="D379" s="8"/>
      <c r="E379" s="54"/>
      <c r="F379" s="55"/>
      <c r="G379" s="8"/>
      <c r="H379" s="54"/>
      <c r="I379" s="55"/>
      <c r="J379" s="8"/>
      <c r="K379" s="54"/>
      <c r="L379" s="55"/>
      <c r="M379" s="8"/>
      <c r="N379" s="54"/>
    </row>
    <row r="380" spans="1:14" ht="12.75">
      <c r="A380" s="78" t="s">
        <v>81</v>
      </c>
      <c r="B380" s="73">
        <v>3883.4</v>
      </c>
      <c r="C380" s="8">
        <v>1380</v>
      </c>
      <c r="D380" s="8"/>
      <c r="E380" s="56">
        <f>B380+C380+D380</f>
        <v>5263.4</v>
      </c>
      <c r="F380" s="55"/>
      <c r="G380" s="8"/>
      <c r="H380" s="56">
        <f>E380+F380+G380</f>
        <v>5263.4</v>
      </c>
      <c r="I380" s="55"/>
      <c r="J380" s="8"/>
      <c r="K380" s="56">
        <f>H380+I380+J380</f>
        <v>5263.4</v>
      </c>
      <c r="L380" s="55"/>
      <c r="M380" s="8"/>
      <c r="N380" s="56">
        <f>K380+L380+M380</f>
        <v>5263.4</v>
      </c>
    </row>
    <row r="381" spans="1:14" ht="12.75">
      <c r="A381" s="84" t="s">
        <v>84</v>
      </c>
      <c r="B381" s="63">
        <f aca="true" t="shared" si="116" ref="B381:N381">SUM(B383:B383)</f>
        <v>1380</v>
      </c>
      <c r="C381" s="13">
        <f t="shared" si="116"/>
        <v>-1380</v>
      </c>
      <c r="D381" s="13">
        <f t="shared" si="116"/>
        <v>0</v>
      </c>
      <c r="E381" s="64">
        <f t="shared" si="116"/>
        <v>0</v>
      </c>
      <c r="F381" s="63">
        <f t="shared" si="116"/>
        <v>0</v>
      </c>
      <c r="G381" s="13">
        <f t="shared" si="116"/>
        <v>0</v>
      </c>
      <c r="H381" s="64">
        <f t="shared" si="116"/>
        <v>0</v>
      </c>
      <c r="I381" s="63">
        <f t="shared" si="116"/>
        <v>0</v>
      </c>
      <c r="J381" s="13">
        <f t="shared" si="116"/>
        <v>0</v>
      </c>
      <c r="K381" s="64">
        <f t="shared" si="116"/>
        <v>0</v>
      </c>
      <c r="L381" s="63">
        <f t="shared" si="116"/>
        <v>0</v>
      </c>
      <c r="M381" s="13">
        <f t="shared" si="116"/>
        <v>0</v>
      </c>
      <c r="N381" s="64">
        <f t="shared" si="116"/>
        <v>0</v>
      </c>
    </row>
    <row r="382" spans="1:14" ht="12.75">
      <c r="A382" s="80" t="s">
        <v>47</v>
      </c>
      <c r="B382" s="55"/>
      <c r="C382" s="8"/>
      <c r="D382" s="8"/>
      <c r="E382" s="56"/>
      <c r="F382" s="55"/>
      <c r="G382" s="8"/>
      <c r="H382" s="56"/>
      <c r="I382" s="55"/>
      <c r="J382" s="8"/>
      <c r="K382" s="56"/>
      <c r="L382" s="55"/>
      <c r="M382" s="8"/>
      <c r="N382" s="56"/>
    </row>
    <row r="383" spans="1:14" ht="12.75">
      <c r="A383" s="81" t="s">
        <v>85</v>
      </c>
      <c r="B383" s="59">
        <v>1380</v>
      </c>
      <c r="C383" s="11">
        <v>-1380</v>
      </c>
      <c r="D383" s="11"/>
      <c r="E383" s="60">
        <f>B383+C383+D383</f>
        <v>0</v>
      </c>
      <c r="F383" s="55"/>
      <c r="G383" s="8"/>
      <c r="H383" s="56">
        <f>E383+F383+G383</f>
        <v>0</v>
      </c>
      <c r="I383" s="55"/>
      <c r="J383" s="8"/>
      <c r="K383" s="56">
        <f>H383+I383+J383</f>
        <v>0</v>
      </c>
      <c r="L383" s="55"/>
      <c r="M383" s="8"/>
      <c r="N383" s="56">
        <f>K383+L383+M383</f>
        <v>0</v>
      </c>
    </row>
    <row r="384" spans="1:14" ht="12.75">
      <c r="A384" s="75" t="s">
        <v>186</v>
      </c>
      <c r="B384" s="53">
        <f aca="true" t="shared" si="117" ref="B384:N384">B385</f>
        <v>125548</v>
      </c>
      <c r="C384" s="7">
        <f t="shared" si="117"/>
        <v>35513.2</v>
      </c>
      <c r="D384" s="7">
        <f t="shared" si="117"/>
        <v>0</v>
      </c>
      <c r="E384" s="54">
        <f t="shared" si="117"/>
        <v>161061.2</v>
      </c>
      <c r="F384" s="53">
        <f t="shared" si="117"/>
        <v>0</v>
      </c>
      <c r="G384" s="7">
        <f t="shared" si="117"/>
        <v>0</v>
      </c>
      <c r="H384" s="54">
        <f t="shared" si="117"/>
        <v>161061.2</v>
      </c>
      <c r="I384" s="53">
        <f t="shared" si="117"/>
        <v>0</v>
      </c>
      <c r="J384" s="7">
        <f t="shared" si="117"/>
        <v>0</v>
      </c>
      <c r="K384" s="54">
        <f t="shared" si="117"/>
        <v>161061.2</v>
      </c>
      <c r="L384" s="53">
        <f t="shared" si="117"/>
        <v>0</v>
      </c>
      <c r="M384" s="7">
        <f t="shared" si="117"/>
        <v>0</v>
      </c>
      <c r="N384" s="54">
        <f t="shared" si="117"/>
        <v>161061.2</v>
      </c>
    </row>
    <row r="385" spans="1:14" ht="12.75">
      <c r="A385" s="84" t="s">
        <v>78</v>
      </c>
      <c r="B385" s="63">
        <f>SUM(B387:B390)</f>
        <v>125548</v>
      </c>
      <c r="C385" s="13">
        <f aca="true" t="shared" si="118" ref="C385:N385">SUM(C387:C390)</f>
        <v>35513.2</v>
      </c>
      <c r="D385" s="13">
        <f t="shared" si="118"/>
        <v>0</v>
      </c>
      <c r="E385" s="64">
        <f t="shared" si="118"/>
        <v>161061.2</v>
      </c>
      <c r="F385" s="63">
        <f t="shared" si="118"/>
        <v>0</v>
      </c>
      <c r="G385" s="13">
        <f t="shared" si="118"/>
        <v>0</v>
      </c>
      <c r="H385" s="64">
        <f t="shared" si="118"/>
        <v>161061.2</v>
      </c>
      <c r="I385" s="63">
        <f t="shared" si="118"/>
        <v>0</v>
      </c>
      <c r="J385" s="13">
        <f t="shared" si="118"/>
        <v>0</v>
      </c>
      <c r="K385" s="64">
        <f t="shared" si="118"/>
        <v>161061.2</v>
      </c>
      <c r="L385" s="63">
        <f t="shared" si="118"/>
        <v>0</v>
      </c>
      <c r="M385" s="13">
        <f t="shared" si="118"/>
        <v>0</v>
      </c>
      <c r="N385" s="64">
        <f t="shared" si="118"/>
        <v>161061.2</v>
      </c>
    </row>
    <row r="386" spans="1:14" ht="12.75">
      <c r="A386" s="80" t="s">
        <v>47</v>
      </c>
      <c r="B386" s="53"/>
      <c r="C386" s="7"/>
      <c r="D386" s="7"/>
      <c r="E386" s="54"/>
      <c r="F386" s="53"/>
      <c r="G386" s="7"/>
      <c r="H386" s="54"/>
      <c r="I386" s="53"/>
      <c r="J386" s="7"/>
      <c r="K386" s="54"/>
      <c r="L386" s="53"/>
      <c r="M386" s="7"/>
      <c r="N386" s="54"/>
    </row>
    <row r="387" spans="1:14" ht="12.75">
      <c r="A387" s="87" t="s">
        <v>187</v>
      </c>
      <c r="B387" s="55">
        <v>63680</v>
      </c>
      <c r="C387" s="8">
        <f>-2000-2000-850-150+10210.1</f>
        <v>5210.1</v>
      </c>
      <c r="D387" s="8"/>
      <c r="E387" s="56">
        <f>B387+C387+D387</f>
        <v>68890.1</v>
      </c>
      <c r="F387" s="55"/>
      <c r="G387" s="8"/>
      <c r="H387" s="56">
        <f>E387+F387+G387</f>
        <v>68890.1</v>
      </c>
      <c r="I387" s="72"/>
      <c r="J387" s="8"/>
      <c r="K387" s="56">
        <f>H387+I387+J387</f>
        <v>68890.1</v>
      </c>
      <c r="L387" s="55"/>
      <c r="M387" s="8"/>
      <c r="N387" s="56">
        <f>K387+L387+M387</f>
        <v>68890.1</v>
      </c>
    </row>
    <row r="388" spans="1:14" ht="12.75">
      <c r="A388" s="87" t="s">
        <v>188</v>
      </c>
      <c r="B388" s="55"/>
      <c r="C388" s="8">
        <v>30303.1</v>
      </c>
      <c r="D388" s="8"/>
      <c r="E388" s="56">
        <f>B388+C388+D388</f>
        <v>30303.1</v>
      </c>
      <c r="F388" s="55"/>
      <c r="G388" s="8"/>
      <c r="H388" s="56">
        <f>E388+F388+G388</f>
        <v>30303.1</v>
      </c>
      <c r="I388" s="55"/>
      <c r="J388" s="8"/>
      <c r="K388" s="56">
        <f>H388+I388+J388</f>
        <v>30303.1</v>
      </c>
      <c r="L388" s="55"/>
      <c r="M388" s="8"/>
      <c r="N388" s="56">
        <f>K388+L388+M388</f>
        <v>30303.1</v>
      </c>
    </row>
    <row r="389" spans="1:14" ht="12.75" hidden="1">
      <c r="A389" s="87" t="s">
        <v>189</v>
      </c>
      <c r="B389" s="55"/>
      <c r="C389" s="8"/>
      <c r="D389" s="8"/>
      <c r="E389" s="56">
        <f>B389+C389+D389</f>
        <v>0</v>
      </c>
      <c r="F389" s="55"/>
      <c r="G389" s="8"/>
      <c r="H389" s="56">
        <f>E389+F389+G389</f>
        <v>0</v>
      </c>
      <c r="I389" s="55"/>
      <c r="J389" s="8"/>
      <c r="K389" s="56">
        <f>H389+I389+J389</f>
        <v>0</v>
      </c>
      <c r="L389" s="55"/>
      <c r="M389" s="8"/>
      <c r="N389" s="56">
        <f>K389+L389+M389</f>
        <v>0</v>
      </c>
    </row>
    <row r="390" spans="1:14" ht="12.75">
      <c r="A390" s="81" t="s">
        <v>81</v>
      </c>
      <c r="B390" s="59">
        <v>61868</v>
      </c>
      <c r="C390" s="11"/>
      <c r="D390" s="11"/>
      <c r="E390" s="60">
        <f>B390+C390+D390</f>
        <v>61868</v>
      </c>
      <c r="F390" s="59"/>
      <c r="G390" s="11"/>
      <c r="H390" s="60">
        <f>E390+F390+G390</f>
        <v>61868</v>
      </c>
      <c r="I390" s="59"/>
      <c r="J390" s="11"/>
      <c r="K390" s="60">
        <f>H390+I390+J390</f>
        <v>61868</v>
      </c>
      <c r="L390" s="59"/>
      <c r="M390" s="11"/>
      <c r="N390" s="60">
        <f>K390+L390+M390</f>
        <v>61868</v>
      </c>
    </row>
    <row r="391" spans="1:14" ht="12.75">
      <c r="A391" s="75" t="s">
        <v>256</v>
      </c>
      <c r="B391" s="53">
        <f>B392</f>
        <v>2000</v>
      </c>
      <c r="C391" s="7">
        <f>C392</f>
        <v>18.8</v>
      </c>
      <c r="D391" s="7">
        <f>D392</f>
        <v>0</v>
      </c>
      <c r="E391" s="54">
        <f>E392</f>
        <v>2018.8</v>
      </c>
      <c r="F391" s="55"/>
      <c r="G391" s="8"/>
      <c r="H391" s="56"/>
      <c r="I391" s="55"/>
      <c r="J391" s="8"/>
      <c r="K391" s="56"/>
      <c r="L391" s="55"/>
      <c r="M391" s="8"/>
      <c r="N391" s="56"/>
    </row>
    <row r="392" spans="1:14" ht="12.75">
      <c r="A392" s="84" t="s">
        <v>78</v>
      </c>
      <c r="B392" s="129">
        <f>B394</f>
        <v>2000</v>
      </c>
      <c r="C392" s="13">
        <f>C394</f>
        <v>18.8</v>
      </c>
      <c r="D392" s="130">
        <f>D394</f>
        <v>0</v>
      </c>
      <c r="E392" s="64">
        <f>E394</f>
        <v>2018.8</v>
      </c>
      <c r="F392" s="55"/>
      <c r="G392" s="8"/>
      <c r="H392" s="56"/>
      <c r="I392" s="55"/>
      <c r="J392" s="8"/>
      <c r="K392" s="56"/>
      <c r="L392" s="55"/>
      <c r="M392" s="8"/>
      <c r="N392" s="56"/>
    </row>
    <row r="393" spans="1:14" ht="12.75">
      <c r="A393" s="80" t="s">
        <v>47</v>
      </c>
      <c r="B393" s="55"/>
      <c r="C393" s="8"/>
      <c r="D393" s="8"/>
      <c r="E393" s="56"/>
      <c r="F393" s="55"/>
      <c r="G393" s="8"/>
      <c r="H393" s="56"/>
      <c r="I393" s="55"/>
      <c r="J393" s="8"/>
      <c r="K393" s="56"/>
      <c r="L393" s="55"/>
      <c r="M393" s="8"/>
      <c r="N393" s="56"/>
    </row>
    <row r="394" spans="1:14" ht="12.75">
      <c r="A394" s="81" t="s">
        <v>81</v>
      </c>
      <c r="B394" s="59">
        <v>2000</v>
      </c>
      <c r="C394" s="11">
        <v>18.8</v>
      </c>
      <c r="D394" s="11"/>
      <c r="E394" s="60">
        <f>B394+C394+D394</f>
        <v>2018.8</v>
      </c>
      <c r="F394" s="55"/>
      <c r="G394" s="8"/>
      <c r="H394" s="56"/>
      <c r="I394" s="55"/>
      <c r="J394" s="8"/>
      <c r="K394" s="56"/>
      <c r="L394" s="55"/>
      <c r="M394" s="8"/>
      <c r="N394" s="56"/>
    </row>
    <row r="395" spans="1:14" ht="12.75">
      <c r="A395" s="75" t="s">
        <v>190</v>
      </c>
      <c r="B395" s="131">
        <f>B397+B398</f>
        <v>228908.1</v>
      </c>
      <c r="C395" s="136">
        <f aca="true" t="shared" si="119" ref="C395:N395">C397+C398</f>
        <v>226493.8</v>
      </c>
      <c r="D395" s="137">
        <f t="shared" si="119"/>
        <v>0</v>
      </c>
      <c r="E395" s="140">
        <f t="shared" si="119"/>
        <v>455401.89999999997</v>
      </c>
      <c r="F395" s="53" t="e">
        <f t="shared" si="119"/>
        <v>#REF!</v>
      </c>
      <c r="G395" s="7" t="e">
        <f t="shared" si="119"/>
        <v>#REF!</v>
      </c>
      <c r="H395" s="54" t="e">
        <f t="shared" si="119"/>
        <v>#REF!</v>
      </c>
      <c r="I395" s="53" t="e">
        <f t="shared" si="119"/>
        <v>#REF!</v>
      </c>
      <c r="J395" s="7" t="e">
        <f t="shared" si="119"/>
        <v>#REF!</v>
      </c>
      <c r="K395" s="54" t="e">
        <f t="shared" si="119"/>
        <v>#REF!</v>
      </c>
      <c r="L395" s="53" t="e">
        <f t="shared" si="119"/>
        <v>#REF!</v>
      </c>
      <c r="M395" s="7" t="e">
        <f t="shared" si="119"/>
        <v>#REF!</v>
      </c>
      <c r="N395" s="54" t="e">
        <f t="shared" si="119"/>
        <v>#REF!</v>
      </c>
    </row>
    <row r="396" spans="1:14" ht="12.75">
      <c r="A396" s="77" t="s">
        <v>47</v>
      </c>
      <c r="B396" s="131"/>
      <c r="C396" s="7"/>
      <c r="D396" s="137"/>
      <c r="E396" s="54"/>
      <c r="F396" s="53"/>
      <c r="G396" s="7"/>
      <c r="H396" s="54"/>
      <c r="I396" s="53"/>
      <c r="J396" s="7"/>
      <c r="K396" s="54"/>
      <c r="L396" s="53"/>
      <c r="M396" s="7"/>
      <c r="N396" s="54"/>
    </row>
    <row r="397" spans="1:14" ht="12.75">
      <c r="A397" s="75" t="s">
        <v>78</v>
      </c>
      <c r="B397" s="131">
        <f>B412+B424+B426+B431+B436+B427+B417+B438</f>
        <v>13747.2</v>
      </c>
      <c r="C397" s="7">
        <f>C412+C424+C426+C431+C436+C427+C417+C419+C438</f>
        <v>25737.7</v>
      </c>
      <c r="D397" s="7">
        <f>D412+D424+D426+D431+D436+D427+D417+D419+D438</f>
        <v>0</v>
      </c>
      <c r="E397" s="54">
        <f>E412+E424+E426+E431+E436+E427+E417+E419+E438</f>
        <v>39484.9</v>
      </c>
      <c r="F397" s="53">
        <f>F412+F431+F436+F427+F417+F426+F424</f>
        <v>0</v>
      </c>
      <c r="G397" s="7">
        <f>G412+G431+G436+G427+G417+G425</f>
        <v>0</v>
      </c>
      <c r="H397" s="54">
        <f>E397+F397+G397</f>
        <v>39484.9</v>
      </c>
      <c r="I397" s="53">
        <f>I412+I431+I436+I427+I417+I426+I424</f>
        <v>0</v>
      </c>
      <c r="J397" s="7">
        <f>J412+J431+J436+J427+J417+J424+J426</f>
        <v>0</v>
      </c>
      <c r="K397" s="54">
        <f>K412+K431+K436+K427+K417+K424+K426</f>
        <v>28460.9</v>
      </c>
      <c r="L397" s="53">
        <f>L412+L431+L436+L427+L417+L424+L426</f>
        <v>0</v>
      </c>
      <c r="M397" s="7">
        <f>M412+M431+M436+M427+M417+M424+M426</f>
        <v>0</v>
      </c>
      <c r="N397" s="54">
        <f>N412+N431+N436+N427+N417+N424+N426</f>
        <v>28460.9</v>
      </c>
    </row>
    <row r="398" spans="1:14" ht="12.75">
      <c r="A398" s="75" t="s">
        <v>84</v>
      </c>
      <c r="B398" s="131">
        <f>B401+B402+B404+B405+B407+B408+B409+B413+B414+B416+B418+B420+B422+B423+B425+B428+B430+B432+B433+B435+B437+B439+B440</f>
        <v>215160.9</v>
      </c>
      <c r="C398" s="7">
        <f>C401+C402+C404+C405+C407+C408+C409+C413+C414+C416+C418+C420+C422+C423+C425+C428+C430+C432+C433+C435+C437+C439+C440</f>
        <v>200756.09999999998</v>
      </c>
      <c r="D398" s="137">
        <f>D401+D402+D404+D405+D407+D408+D409+D413+D414+D416+D418+D420+D422+D423+D425+D428+D430+D432+D433+D435+D437+D439+D440</f>
        <v>0</v>
      </c>
      <c r="E398" s="54">
        <f>E401+E402+E404+E405+E407+E408+E409+E413+E414+E416+E418+E420+E422+E423+E425+E428+E430+E432+E433+E435+E437+E439+E440</f>
        <v>415916.99999999994</v>
      </c>
      <c r="F398" s="53" t="e">
        <f>F401+F402+F404+F405+F407+F408+F409+#REF!+F416+F418+F420+F422+F423+F425+F428+F430+F432+F433+F435+F437+F439+F440</f>
        <v>#REF!</v>
      </c>
      <c r="G398" s="7" t="e">
        <f>G401+G402+G404+G405+G407+G408+G409+#REF!+G416+G418+G420+G422+G423+G425+G428+G430+G432+G433+G435+G437+G439+G440</f>
        <v>#REF!</v>
      </c>
      <c r="H398" s="54" t="e">
        <f>H401+H402+H404+H405+H407+H408+H409+#REF!+H416+H418+H420+H422+H423+H425+H428+H430+H432+H433+H435+H437+H439+H440</f>
        <v>#REF!</v>
      </c>
      <c r="I398" s="53" t="e">
        <f>I401+I402+I404+I405+I407+I408+I409+#REF!+I416+I418+I420+I422+I423+I425+I428+I430+I432+I433+I435+I437+I439+I440</f>
        <v>#REF!</v>
      </c>
      <c r="J398" s="7" t="e">
        <f>J401+J402+J404+J405+J407+J408+J409+#REF!+J416+J418+J420+J422+J423+J425+J428+J430+J432+J433+J435+J437+J439+J440</f>
        <v>#REF!</v>
      </c>
      <c r="K398" s="54" t="e">
        <f>K401+K402+K404+K405+K407+K408+K409+#REF!+K416+K418+K420+K422+K423+K425+K428+K430+K432+K433+K435+K437+K439+K440</f>
        <v>#REF!</v>
      </c>
      <c r="L398" s="53" t="e">
        <f>L401+L402+L404+L405+L407+L408+L409+#REF!+L416+L418+L420+L422+L423+L425+L428+L430+L432+L433+L435+L437+L439+L440</f>
        <v>#REF!</v>
      </c>
      <c r="M398" s="7" t="e">
        <f>M401+M402+M404+M405+M407+M408+M409+#REF!+M416+M418+M420+M422+M423+M425+M428+M430+M432+M433+M435+M437+M439+M440</f>
        <v>#REF!</v>
      </c>
      <c r="N398" s="54" t="e">
        <f>N401+N402+N404+N405+N407+N408+N409+#REF!+N416+N418+N420+N422+N423+N425+N428+N430+N432+N433+N435+N437+N439+N440</f>
        <v>#REF!</v>
      </c>
    </row>
    <row r="399" spans="1:14" ht="12.75">
      <c r="A399" s="76" t="s">
        <v>191</v>
      </c>
      <c r="B399" s="131"/>
      <c r="C399" s="7"/>
      <c r="D399" s="137"/>
      <c r="E399" s="54"/>
      <c r="F399" s="53"/>
      <c r="G399" s="7"/>
      <c r="H399" s="54"/>
      <c r="I399" s="53"/>
      <c r="J399" s="7"/>
      <c r="K399" s="54"/>
      <c r="L399" s="53"/>
      <c r="M399" s="7"/>
      <c r="N399" s="54"/>
    </row>
    <row r="400" spans="1:14" ht="12.75" hidden="1">
      <c r="A400" s="77" t="s">
        <v>192</v>
      </c>
      <c r="B400" s="67">
        <f>B401+B402</f>
        <v>0</v>
      </c>
      <c r="C400" s="8">
        <f aca="true" t="shared" si="120" ref="C400:N400">C401+C402</f>
        <v>0</v>
      </c>
      <c r="D400" s="128">
        <f t="shared" si="120"/>
        <v>0</v>
      </c>
      <c r="E400" s="56">
        <f t="shared" si="120"/>
        <v>0</v>
      </c>
      <c r="F400" s="55">
        <f t="shared" si="120"/>
        <v>0</v>
      </c>
      <c r="G400" s="8">
        <f t="shared" si="120"/>
        <v>0</v>
      </c>
      <c r="H400" s="56">
        <f t="shared" si="120"/>
        <v>0</v>
      </c>
      <c r="I400" s="55">
        <f t="shared" si="120"/>
        <v>0</v>
      </c>
      <c r="J400" s="8">
        <f t="shared" si="120"/>
        <v>0</v>
      </c>
      <c r="K400" s="56">
        <f t="shared" si="120"/>
        <v>0</v>
      </c>
      <c r="L400" s="55">
        <f t="shared" si="120"/>
        <v>0</v>
      </c>
      <c r="M400" s="8">
        <f t="shared" si="120"/>
        <v>0</v>
      </c>
      <c r="N400" s="56">
        <f t="shared" si="120"/>
        <v>0</v>
      </c>
    </row>
    <row r="401" spans="1:14" ht="12.75" hidden="1">
      <c r="A401" s="77" t="s">
        <v>193</v>
      </c>
      <c r="B401" s="67"/>
      <c r="C401" s="8"/>
      <c r="D401" s="137"/>
      <c r="E401" s="56">
        <f aca="true" t="shared" si="121" ref="E401:E440">B401+C401+D401</f>
        <v>0</v>
      </c>
      <c r="F401" s="55"/>
      <c r="G401" s="7"/>
      <c r="H401" s="56">
        <f>E401+F401+G401</f>
        <v>0</v>
      </c>
      <c r="I401" s="55"/>
      <c r="J401" s="7"/>
      <c r="K401" s="56">
        <f>H401+I401+J401</f>
        <v>0</v>
      </c>
      <c r="L401" s="55"/>
      <c r="M401" s="7"/>
      <c r="N401" s="56">
        <f>K401+L401+M401</f>
        <v>0</v>
      </c>
    </row>
    <row r="402" spans="1:14" ht="12.75" hidden="1">
      <c r="A402" s="77" t="s">
        <v>194</v>
      </c>
      <c r="B402" s="67"/>
      <c r="C402" s="8"/>
      <c r="D402" s="128"/>
      <c r="E402" s="56">
        <f t="shared" si="121"/>
        <v>0</v>
      </c>
      <c r="F402" s="55"/>
      <c r="G402" s="7"/>
      <c r="H402" s="56">
        <f>E402+F402+G402</f>
        <v>0</v>
      </c>
      <c r="I402" s="55"/>
      <c r="J402" s="7"/>
      <c r="K402" s="56">
        <f>H402+I402+J402</f>
        <v>0</v>
      </c>
      <c r="L402" s="55"/>
      <c r="M402" s="7"/>
      <c r="N402" s="56">
        <f>K402+L402+M402</f>
        <v>0</v>
      </c>
    </row>
    <row r="403" spans="1:14" ht="12.75">
      <c r="A403" s="77" t="s">
        <v>195</v>
      </c>
      <c r="B403" s="67">
        <f>B404+B405</f>
        <v>2000</v>
      </c>
      <c r="C403" s="8">
        <f aca="true" t="shared" si="122" ref="C403:N403">C404+C405</f>
        <v>0</v>
      </c>
      <c r="D403" s="128">
        <f t="shared" si="122"/>
        <v>0</v>
      </c>
      <c r="E403" s="56">
        <f t="shared" si="122"/>
        <v>2000</v>
      </c>
      <c r="F403" s="55">
        <f t="shared" si="122"/>
        <v>0</v>
      </c>
      <c r="G403" s="8">
        <f t="shared" si="122"/>
        <v>0</v>
      </c>
      <c r="H403" s="56">
        <f t="shared" si="122"/>
        <v>2000</v>
      </c>
      <c r="I403" s="55">
        <f t="shared" si="122"/>
        <v>0</v>
      </c>
      <c r="J403" s="8">
        <f t="shared" si="122"/>
        <v>0</v>
      </c>
      <c r="K403" s="56">
        <f t="shared" si="122"/>
        <v>2000</v>
      </c>
      <c r="L403" s="55">
        <f t="shared" si="122"/>
        <v>0</v>
      </c>
      <c r="M403" s="8">
        <f t="shared" si="122"/>
        <v>0</v>
      </c>
      <c r="N403" s="56">
        <f t="shared" si="122"/>
        <v>2000</v>
      </c>
    </row>
    <row r="404" spans="1:14" ht="12.75">
      <c r="A404" s="77" t="s">
        <v>193</v>
      </c>
      <c r="B404" s="67">
        <v>510</v>
      </c>
      <c r="C404" s="8">
        <v>1050</v>
      </c>
      <c r="D404" s="128"/>
      <c r="E404" s="56">
        <f t="shared" si="121"/>
        <v>1560</v>
      </c>
      <c r="F404" s="55"/>
      <c r="G404" s="7"/>
      <c r="H404" s="56">
        <f>E404+F404+G404</f>
        <v>1560</v>
      </c>
      <c r="I404" s="55"/>
      <c r="J404" s="7"/>
      <c r="K404" s="56">
        <f>H404+I404+J404</f>
        <v>1560</v>
      </c>
      <c r="L404" s="55"/>
      <c r="M404" s="7"/>
      <c r="N404" s="56">
        <f>K404+L404+M404</f>
        <v>1560</v>
      </c>
    </row>
    <row r="405" spans="1:14" ht="12.75">
      <c r="A405" s="77" t="s">
        <v>194</v>
      </c>
      <c r="B405" s="67">
        <v>1490</v>
      </c>
      <c r="C405" s="8">
        <v>-1050</v>
      </c>
      <c r="D405" s="128"/>
      <c r="E405" s="56">
        <f t="shared" si="121"/>
        <v>440</v>
      </c>
      <c r="F405" s="55"/>
      <c r="G405" s="7"/>
      <c r="H405" s="56">
        <f>E405+F405+G405</f>
        <v>440</v>
      </c>
      <c r="I405" s="55"/>
      <c r="J405" s="7"/>
      <c r="K405" s="56">
        <f>H405+I405+J405</f>
        <v>440</v>
      </c>
      <c r="L405" s="55"/>
      <c r="M405" s="7"/>
      <c r="N405" s="56">
        <f>K405+L405+M405</f>
        <v>440</v>
      </c>
    </row>
    <row r="406" spans="1:14" ht="12.75">
      <c r="A406" s="77" t="s">
        <v>196</v>
      </c>
      <c r="B406" s="67">
        <f>SUM(B407:B409)</f>
        <v>63000</v>
      </c>
      <c r="C406" s="8">
        <f aca="true" t="shared" si="123" ref="C406:N406">SUM(C407:C409)</f>
        <v>22792.5</v>
      </c>
      <c r="D406" s="128">
        <f t="shared" si="123"/>
        <v>0</v>
      </c>
      <c r="E406" s="56">
        <f t="shared" si="123"/>
        <v>85792.5</v>
      </c>
      <c r="F406" s="55">
        <f t="shared" si="123"/>
        <v>0</v>
      </c>
      <c r="G406" s="8">
        <f t="shared" si="123"/>
        <v>0</v>
      </c>
      <c r="H406" s="56">
        <f t="shared" si="123"/>
        <v>85792.5</v>
      </c>
      <c r="I406" s="55">
        <f t="shared" si="123"/>
        <v>0</v>
      </c>
      <c r="J406" s="8">
        <f t="shared" si="123"/>
        <v>0</v>
      </c>
      <c r="K406" s="56">
        <f t="shared" si="123"/>
        <v>85792.5</v>
      </c>
      <c r="L406" s="55">
        <f t="shared" si="123"/>
        <v>0</v>
      </c>
      <c r="M406" s="8">
        <f t="shared" si="123"/>
        <v>0</v>
      </c>
      <c r="N406" s="56">
        <f t="shared" si="123"/>
        <v>85792.5</v>
      </c>
    </row>
    <row r="407" spans="1:14" ht="12.75">
      <c r="A407" s="77" t="s">
        <v>197</v>
      </c>
      <c r="B407" s="67"/>
      <c r="C407" s="8">
        <f>15000+3351.1</f>
        <v>18351.1</v>
      </c>
      <c r="D407" s="128"/>
      <c r="E407" s="56">
        <f t="shared" si="121"/>
        <v>18351.1</v>
      </c>
      <c r="F407" s="55"/>
      <c r="G407" s="8"/>
      <c r="H407" s="56">
        <f>E407+F407+G407</f>
        <v>18351.1</v>
      </c>
      <c r="I407" s="55"/>
      <c r="J407" s="8"/>
      <c r="K407" s="56">
        <f>H407+I407+J407</f>
        <v>18351.1</v>
      </c>
      <c r="L407" s="55"/>
      <c r="M407" s="8"/>
      <c r="N407" s="56">
        <f>K407+L407+M407</f>
        <v>18351.1</v>
      </c>
    </row>
    <row r="408" spans="1:14" ht="12.75">
      <c r="A408" s="77" t="s">
        <v>198</v>
      </c>
      <c r="B408" s="67">
        <v>53000</v>
      </c>
      <c r="C408" s="10">
        <f>-15000+22541.4</f>
        <v>7541.4000000000015</v>
      </c>
      <c r="D408" s="128"/>
      <c r="E408" s="56">
        <f t="shared" si="121"/>
        <v>60541.4</v>
      </c>
      <c r="F408" s="55"/>
      <c r="G408" s="8"/>
      <c r="H408" s="56">
        <f>E408+F408+G408</f>
        <v>60541.4</v>
      </c>
      <c r="I408" s="55"/>
      <c r="J408" s="8"/>
      <c r="K408" s="56">
        <f>H408+I408+J408</f>
        <v>60541.4</v>
      </c>
      <c r="L408" s="55"/>
      <c r="M408" s="8"/>
      <c r="N408" s="56">
        <f>K408+L408+M408</f>
        <v>60541.4</v>
      </c>
    </row>
    <row r="409" spans="1:14" ht="12.75">
      <c r="A409" s="77" t="s">
        <v>194</v>
      </c>
      <c r="B409" s="67">
        <v>10000</v>
      </c>
      <c r="C409" s="8">
        <v>-3100</v>
      </c>
      <c r="D409" s="128"/>
      <c r="E409" s="56">
        <f t="shared" si="121"/>
        <v>6900</v>
      </c>
      <c r="F409" s="55"/>
      <c r="G409" s="8"/>
      <c r="H409" s="56">
        <f>E409+F409+G409</f>
        <v>6900</v>
      </c>
      <c r="I409" s="55"/>
      <c r="J409" s="8"/>
      <c r="K409" s="56">
        <f>H409+I409+J409</f>
        <v>6900</v>
      </c>
      <c r="L409" s="55"/>
      <c r="M409" s="8"/>
      <c r="N409" s="56">
        <f>K409+L409+M409</f>
        <v>6900</v>
      </c>
    </row>
    <row r="410" spans="1:14" ht="12.75" hidden="1">
      <c r="A410" s="78" t="s">
        <v>227</v>
      </c>
      <c r="B410" s="67"/>
      <c r="C410" s="8"/>
      <c r="D410" s="128"/>
      <c r="E410" s="56">
        <f t="shared" si="121"/>
        <v>0</v>
      </c>
      <c r="F410" s="55"/>
      <c r="G410" s="8"/>
      <c r="H410" s="56"/>
      <c r="I410" s="55"/>
      <c r="J410" s="8"/>
      <c r="K410" s="56"/>
      <c r="L410" s="55"/>
      <c r="M410" s="8"/>
      <c r="N410" s="56"/>
    </row>
    <row r="411" spans="1:14" ht="12.75">
      <c r="A411" s="77" t="s">
        <v>199</v>
      </c>
      <c r="B411" s="67">
        <f>B412+B413+B414</f>
        <v>4557.2</v>
      </c>
      <c r="C411" s="8">
        <f>C412+C413+C414</f>
        <v>0</v>
      </c>
      <c r="D411" s="128">
        <f>D412+D413+D414</f>
        <v>0</v>
      </c>
      <c r="E411" s="56">
        <f>E412+E413+E414</f>
        <v>4557.2</v>
      </c>
      <c r="F411" s="55">
        <f aca="true" t="shared" si="124" ref="F411:N411">F412</f>
        <v>0</v>
      </c>
      <c r="G411" s="8">
        <f t="shared" si="124"/>
        <v>0</v>
      </c>
      <c r="H411" s="56">
        <f t="shared" si="124"/>
        <v>2550</v>
      </c>
      <c r="I411" s="55">
        <f t="shared" si="124"/>
        <v>0</v>
      </c>
      <c r="J411" s="8">
        <f t="shared" si="124"/>
        <v>0</v>
      </c>
      <c r="K411" s="56">
        <f t="shared" si="124"/>
        <v>2550</v>
      </c>
      <c r="L411" s="55">
        <f t="shared" si="124"/>
        <v>0</v>
      </c>
      <c r="M411" s="8">
        <f t="shared" si="124"/>
        <v>0</v>
      </c>
      <c r="N411" s="56">
        <f t="shared" si="124"/>
        <v>2550</v>
      </c>
    </row>
    <row r="412" spans="1:14" ht="12.75">
      <c r="A412" s="77" t="s">
        <v>200</v>
      </c>
      <c r="B412" s="67">
        <v>3497.2</v>
      </c>
      <c r="C412" s="8">
        <v>-947.2</v>
      </c>
      <c r="D412" s="128"/>
      <c r="E412" s="56">
        <f t="shared" si="121"/>
        <v>2550</v>
      </c>
      <c r="F412" s="55"/>
      <c r="G412" s="8"/>
      <c r="H412" s="56">
        <f>E412+F412+G412</f>
        <v>2550</v>
      </c>
      <c r="I412" s="55"/>
      <c r="J412" s="8"/>
      <c r="K412" s="56">
        <f>H412+I412+J412</f>
        <v>2550</v>
      </c>
      <c r="L412" s="55"/>
      <c r="M412" s="8"/>
      <c r="N412" s="56">
        <f>K412+L412+M412</f>
        <v>2550</v>
      </c>
    </row>
    <row r="413" spans="1:14" ht="12.75">
      <c r="A413" s="77" t="s">
        <v>198</v>
      </c>
      <c r="B413" s="67">
        <v>560</v>
      </c>
      <c r="C413" s="8">
        <v>76</v>
      </c>
      <c r="D413" s="128"/>
      <c r="E413" s="56">
        <f t="shared" si="121"/>
        <v>636</v>
      </c>
      <c r="F413" s="55"/>
      <c r="G413" s="8"/>
      <c r="H413" s="56"/>
      <c r="I413" s="55"/>
      <c r="J413" s="8"/>
      <c r="K413" s="56"/>
      <c r="L413" s="55"/>
      <c r="M413" s="8"/>
      <c r="N413" s="56"/>
    </row>
    <row r="414" spans="1:14" ht="12.75">
      <c r="A414" s="77" t="s">
        <v>194</v>
      </c>
      <c r="B414" s="67">
        <v>500</v>
      </c>
      <c r="C414" s="8">
        <v>871.2</v>
      </c>
      <c r="D414" s="128"/>
      <c r="E414" s="56">
        <f t="shared" si="121"/>
        <v>1371.2</v>
      </c>
      <c r="F414" s="55"/>
      <c r="G414" s="8"/>
      <c r="H414" s="56"/>
      <c r="I414" s="55"/>
      <c r="J414" s="8"/>
      <c r="K414" s="56"/>
      <c r="L414" s="55"/>
      <c r="M414" s="8"/>
      <c r="N414" s="56"/>
    </row>
    <row r="415" spans="1:14" ht="12.75">
      <c r="A415" s="77" t="s">
        <v>201</v>
      </c>
      <c r="B415" s="67">
        <f>SUM(B416:B420)</f>
        <v>38200</v>
      </c>
      <c r="C415" s="8">
        <f aca="true" t="shared" si="125" ref="C415:N415">SUM(C416:C420)</f>
        <v>72661.9</v>
      </c>
      <c r="D415" s="128">
        <f t="shared" si="125"/>
        <v>0</v>
      </c>
      <c r="E415" s="56">
        <f t="shared" si="125"/>
        <v>110861.9</v>
      </c>
      <c r="F415" s="55">
        <f t="shared" si="125"/>
        <v>0</v>
      </c>
      <c r="G415" s="8">
        <f t="shared" si="125"/>
        <v>0</v>
      </c>
      <c r="H415" s="56">
        <f t="shared" si="125"/>
        <v>104361.9</v>
      </c>
      <c r="I415" s="55">
        <f t="shared" si="125"/>
        <v>0</v>
      </c>
      <c r="J415" s="8">
        <f t="shared" si="125"/>
        <v>0</v>
      </c>
      <c r="K415" s="56">
        <f t="shared" si="125"/>
        <v>104361.9</v>
      </c>
      <c r="L415" s="55">
        <f t="shared" si="125"/>
        <v>0</v>
      </c>
      <c r="M415" s="8">
        <f t="shared" si="125"/>
        <v>0</v>
      </c>
      <c r="N415" s="56">
        <f t="shared" si="125"/>
        <v>104361.9</v>
      </c>
    </row>
    <row r="416" spans="1:14" ht="12.75">
      <c r="A416" s="77" t="s">
        <v>202</v>
      </c>
      <c r="B416" s="67">
        <v>28900</v>
      </c>
      <c r="C416" s="10">
        <f>16260+22661.9</f>
        <v>38921.9</v>
      </c>
      <c r="D416" s="128"/>
      <c r="E416" s="56">
        <f t="shared" si="121"/>
        <v>67821.9</v>
      </c>
      <c r="F416" s="55"/>
      <c r="G416" s="8"/>
      <c r="H416" s="56">
        <f>E416+F416+G416</f>
        <v>67821.9</v>
      </c>
      <c r="I416" s="55"/>
      <c r="J416" s="8"/>
      <c r="K416" s="56">
        <f>H416+I416+J416</f>
        <v>67821.9</v>
      </c>
      <c r="L416" s="55"/>
      <c r="M416" s="8"/>
      <c r="N416" s="56">
        <f>K416+L416+M416</f>
        <v>67821.9</v>
      </c>
    </row>
    <row r="417" spans="1:14" ht="12.75">
      <c r="A417" s="77" t="s">
        <v>203</v>
      </c>
      <c r="B417" s="67">
        <v>9050</v>
      </c>
      <c r="C417" s="8">
        <v>11990</v>
      </c>
      <c r="D417" s="128"/>
      <c r="E417" s="56">
        <f t="shared" si="121"/>
        <v>21040</v>
      </c>
      <c r="F417" s="55"/>
      <c r="G417" s="8"/>
      <c r="H417" s="56">
        <f>E417+F417+G417</f>
        <v>21040</v>
      </c>
      <c r="I417" s="55"/>
      <c r="J417" s="8"/>
      <c r="K417" s="56">
        <f>H417+I417+J417</f>
        <v>21040</v>
      </c>
      <c r="L417" s="55"/>
      <c r="M417" s="8"/>
      <c r="N417" s="56">
        <f>K417+L417+M417</f>
        <v>21040</v>
      </c>
    </row>
    <row r="418" spans="1:14" ht="13.5" customHeight="1">
      <c r="A418" s="77" t="s">
        <v>204</v>
      </c>
      <c r="B418" s="67"/>
      <c r="C418" s="8">
        <f>10000+1900</f>
        <v>11900</v>
      </c>
      <c r="D418" s="128"/>
      <c r="E418" s="56">
        <f t="shared" si="121"/>
        <v>11900</v>
      </c>
      <c r="F418" s="55"/>
      <c r="G418" s="8"/>
      <c r="H418" s="56">
        <f>E418+F418+G418</f>
        <v>11900</v>
      </c>
      <c r="I418" s="55"/>
      <c r="J418" s="8"/>
      <c r="K418" s="56">
        <f>H418+I418+J418</f>
        <v>11900</v>
      </c>
      <c r="L418" s="55"/>
      <c r="M418" s="8"/>
      <c r="N418" s="56">
        <f>K418+L418+M418</f>
        <v>11900</v>
      </c>
    </row>
    <row r="419" spans="1:14" ht="13.5" customHeight="1">
      <c r="A419" s="78" t="s">
        <v>227</v>
      </c>
      <c r="B419" s="67"/>
      <c r="C419" s="8">
        <v>6500</v>
      </c>
      <c r="D419" s="128"/>
      <c r="E419" s="56">
        <f t="shared" si="121"/>
        <v>6500</v>
      </c>
      <c r="F419" s="55"/>
      <c r="G419" s="8"/>
      <c r="H419" s="56"/>
      <c r="I419" s="55"/>
      <c r="J419" s="8"/>
      <c r="K419" s="56"/>
      <c r="L419" s="55"/>
      <c r="M419" s="8"/>
      <c r="N419" s="56"/>
    </row>
    <row r="420" spans="1:14" ht="12.75">
      <c r="A420" s="86" t="s">
        <v>205</v>
      </c>
      <c r="B420" s="144">
        <v>250</v>
      </c>
      <c r="C420" s="11">
        <v>3350</v>
      </c>
      <c r="D420" s="145"/>
      <c r="E420" s="60">
        <f t="shared" si="121"/>
        <v>3600</v>
      </c>
      <c r="F420" s="55"/>
      <c r="G420" s="8"/>
      <c r="H420" s="56">
        <f>E420+F420+G420</f>
        <v>3600</v>
      </c>
      <c r="I420" s="55"/>
      <c r="J420" s="8"/>
      <c r="K420" s="56">
        <f>H420+I420+J420</f>
        <v>3600</v>
      </c>
      <c r="L420" s="55"/>
      <c r="M420" s="8"/>
      <c r="N420" s="56">
        <f>K420+L420+M420</f>
        <v>3600</v>
      </c>
    </row>
    <row r="421" spans="1:14" ht="12.75">
      <c r="A421" s="77" t="s">
        <v>206</v>
      </c>
      <c r="B421" s="67">
        <f>SUM(B422:B428)</f>
        <v>79780</v>
      </c>
      <c r="C421" s="8">
        <f aca="true" t="shared" si="126" ref="C421:N421">SUM(C422:C428)</f>
        <v>67536.40000000001</v>
      </c>
      <c r="D421" s="128">
        <f t="shared" si="126"/>
        <v>0</v>
      </c>
      <c r="E421" s="56">
        <f t="shared" si="126"/>
        <v>147316.39999999997</v>
      </c>
      <c r="F421" s="55">
        <f t="shared" si="126"/>
        <v>0</v>
      </c>
      <c r="G421" s="8">
        <f t="shared" si="126"/>
        <v>0</v>
      </c>
      <c r="H421" s="56">
        <f t="shared" si="126"/>
        <v>147316.39999999997</v>
      </c>
      <c r="I421" s="55">
        <f t="shared" si="126"/>
        <v>0</v>
      </c>
      <c r="J421" s="8">
        <f t="shared" si="126"/>
        <v>0</v>
      </c>
      <c r="K421" s="56">
        <f t="shared" si="126"/>
        <v>147316.39999999997</v>
      </c>
      <c r="L421" s="55">
        <f t="shared" si="126"/>
        <v>0</v>
      </c>
      <c r="M421" s="8">
        <f t="shared" si="126"/>
        <v>0</v>
      </c>
      <c r="N421" s="56">
        <f t="shared" si="126"/>
        <v>147316.39999999997</v>
      </c>
    </row>
    <row r="422" spans="1:14" ht="12.75">
      <c r="A422" s="77" t="s">
        <v>207</v>
      </c>
      <c r="B422" s="67">
        <v>53416</v>
      </c>
      <c r="C422" s="8">
        <f>19355.8+22851.7+15750</f>
        <v>57957.5</v>
      </c>
      <c r="D422" s="128"/>
      <c r="E422" s="56">
        <f t="shared" si="121"/>
        <v>111373.5</v>
      </c>
      <c r="F422" s="55"/>
      <c r="G422" s="8"/>
      <c r="H422" s="56">
        <f aca="true" t="shared" si="127" ref="H422:H428">E422+F422+G422</f>
        <v>111373.5</v>
      </c>
      <c r="I422" s="55"/>
      <c r="J422" s="8"/>
      <c r="K422" s="56">
        <f aca="true" t="shared" si="128" ref="K422:K428">H422+I422+J422</f>
        <v>111373.5</v>
      </c>
      <c r="L422" s="55"/>
      <c r="M422" s="8"/>
      <c r="N422" s="56">
        <f aca="true" t="shared" si="129" ref="N422:N428">K422+L422+M422</f>
        <v>111373.5</v>
      </c>
    </row>
    <row r="423" spans="1:14" ht="12.75">
      <c r="A423" s="77" t="s">
        <v>208</v>
      </c>
      <c r="B423" s="67">
        <v>10855</v>
      </c>
      <c r="C423" s="8">
        <f>6381.8+3575</f>
        <v>9956.8</v>
      </c>
      <c r="D423" s="128"/>
      <c r="E423" s="56">
        <f t="shared" si="121"/>
        <v>20811.8</v>
      </c>
      <c r="F423" s="55"/>
      <c r="G423" s="8"/>
      <c r="H423" s="56">
        <f t="shared" si="127"/>
        <v>20811.8</v>
      </c>
      <c r="I423" s="55"/>
      <c r="J423" s="8"/>
      <c r="K423" s="56">
        <f t="shared" si="128"/>
        <v>20811.8</v>
      </c>
      <c r="L423" s="55"/>
      <c r="M423" s="8"/>
      <c r="N423" s="56">
        <f t="shared" si="129"/>
        <v>20811.8</v>
      </c>
    </row>
    <row r="424" spans="1:14" ht="12.75">
      <c r="A424" s="77" t="s">
        <v>209</v>
      </c>
      <c r="B424" s="67"/>
      <c r="C424" s="10"/>
      <c r="D424" s="128"/>
      <c r="E424" s="56">
        <f t="shared" si="121"/>
        <v>0</v>
      </c>
      <c r="F424" s="55"/>
      <c r="G424" s="8"/>
      <c r="H424" s="56">
        <f t="shared" si="127"/>
        <v>0</v>
      </c>
      <c r="I424" s="55"/>
      <c r="J424" s="8"/>
      <c r="K424" s="56">
        <f t="shared" si="128"/>
        <v>0</v>
      </c>
      <c r="L424" s="55"/>
      <c r="M424" s="8"/>
      <c r="N424" s="56">
        <f t="shared" si="129"/>
        <v>0</v>
      </c>
    </row>
    <row r="425" spans="1:14" ht="12.75">
      <c r="A425" s="77" t="s">
        <v>210</v>
      </c>
      <c r="B425" s="67">
        <v>6009</v>
      </c>
      <c r="C425" s="8">
        <f>1430.5</f>
        <v>1430.5</v>
      </c>
      <c r="D425" s="128"/>
      <c r="E425" s="56">
        <f t="shared" si="121"/>
        <v>7439.5</v>
      </c>
      <c r="F425" s="55"/>
      <c r="G425" s="8"/>
      <c r="H425" s="56">
        <f t="shared" si="127"/>
        <v>7439.5</v>
      </c>
      <c r="I425" s="55"/>
      <c r="J425" s="8"/>
      <c r="K425" s="56">
        <f t="shared" si="128"/>
        <v>7439.5</v>
      </c>
      <c r="L425" s="55"/>
      <c r="M425" s="8"/>
      <c r="N425" s="56">
        <f t="shared" si="129"/>
        <v>7439.5</v>
      </c>
    </row>
    <row r="426" spans="1:14" ht="12.75">
      <c r="A426" s="77" t="s">
        <v>211</v>
      </c>
      <c r="B426" s="67"/>
      <c r="C426" s="8">
        <v>175</v>
      </c>
      <c r="D426" s="128"/>
      <c r="E426" s="56">
        <f t="shared" si="121"/>
        <v>175</v>
      </c>
      <c r="F426" s="55"/>
      <c r="G426" s="8"/>
      <c r="H426" s="56">
        <f t="shared" si="127"/>
        <v>175</v>
      </c>
      <c r="I426" s="72"/>
      <c r="J426" s="8"/>
      <c r="K426" s="56">
        <f t="shared" si="128"/>
        <v>175</v>
      </c>
      <c r="L426" s="55"/>
      <c r="M426" s="8"/>
      <c r="N426" s="56">
        <f t="shared" si="129"/>
        <v>175</v>
      </c>
    </row>
    <row r="427" spans="1:14" ht="12.75">
      <c r="A427" s="77" t="s">
        <v>212</v>
      </c>
      <c r="B427" s="67"/>
      <c r="C427" s="8">
        <f>1557.8+500</f>
        <v>2057.8</v>
      </c>
      <c r="D427" s="128"/>
      <c r="E427" s="56">
        <f t="shared" si="121"/>
        <v>2057.8</v>
      </c>
      <c r="F427" s="55"/>
      <c r="G427" s="8"/>
      <c r="H427" s="56">
        <f t="shared" si="127"/>
        <v>2057.8</v>
      </c>
      <c r="I427" s="55"/>
      <c r="J427" s="8"/>
      <c r="K427" s="56">
        <f t="shared" si="128"/>
        <v>2057.8</v>
      </c>
      <c r="L427" s="55"/>
      <c r="M427" s="8"/>
      <c r="N427" s="56">
        <f t="shared" si="129"/>
        <v>2057.8</v>
      </c>
    </row>
    <row r="428" spans="1:14" ht="12.75">
      <c r="A428" s="77" t="s">
        <v>205</v>
      </c>
      <c r="B428" s="67">
        <v>9500</v>
      </c>
      <c r="C428" s="8">
        <v>-4041.2</v>
      </c>
      <c r="D428" s="128"/>
      <c r="E428" s="56">
        <f t="shared" si="121"/>
        <v>5458.8</v>
      </c>
      <c r="F428" s="55"/>
      <c r="G428" s="8"/>
      <c r="H428" s="56">
        <f t="shared" si="127"/>
        <v>5458.8</v>
      </c>
      <c r="I428" s="55"/>
      <c r="J428" s="8"/>
      <c r="K428" s="56">
        <f t="shared" si="128"/>
        <v>5458.8</v>
      </c>
      <c r="L428" s="55"/>
      <c r="M428" s="8"/>
      <c r="N428" s="56">
        <f t="shared" si="129"/>
        <v>5458.8</v>
      </c>
    </row>
    <row r="429" spans="1:14" ht="12.75">
      <c r="A429" s="77" t="s">
        <v>213</v>
      </c>
      <c r="B429" s="67">
        <f>SUM(B430:B433)</f>
        <v>3500</v>
      </c>
      <c r="C429" s="8">
        <f aca="true" t="shared" si="130" ref="C429:N429">SUM(C430:C433)</f>
        <v>0</v>
      </c>
      <c r="D429" s="128">
        <f t="shared" si="130"/>
        <v>0</v>
      </c>
      <c r="E429" s="56">
        <f t="shared" si="130"/>
        <v>3500</v>
      </c>
      <c r="F429" s="55">
        <f t="shared" si="130"/>
        <v>0</v>
      </c>
      <c r="G429" s="8">
        <f t="shared" si="130"/>
        <v>0</v>
      </c>
      <c r="H429" s="56">
        <f t="shared" si="130"/>
        <v>3500</v>
      </c>
      <c r="I429" s="55">
        <f t="shared" si="130"/>
        <v>0</v>
      </c>
      <c r="J429" s="8">
        <f t="shared" si="130"/>
        <v>0</v>
      </c>
      <c r="K429" s="56">
        <f t="shared" si="130"/>
        <v>3500</v>
      </c>
      <c r="L429" s="55">
        <f t="shared" si="130"/>
        <v>0</v>
      </c>
      <c r="M429" s="8">
        <f t="shared" si="130"/>
        <v>0</v>
      </c>
      <c r="N429" s="56">
        <f t="shared" si="130"/>
        <v>3500</v>
      </c>
    </row>
    <row r="430" spans="1:14" ht="12.75">
      <c r="A430" s="77" t="s">
        <v>202</v>
      </c>
      <c r="B430" s="67">
        <v>2400</v>
      </c>
      <c r="C430" s="8"/>
      <c r="D430" s="128"/>
      <c r="E430" s="56">
        <f t="shared" si="121"/>
        <v>2400</v>
      </c>
      <c r="F430" s="55"/>
      <c r="G430" s="8"/>
      <c r="H430" s="56">
        <f>E430+F430+G430</f>
        <v>2400</v>
      </c>
      <c r="I430" s="55"/>
      <c r="J430" s="8"/>
      <c r="K430" s="56">
        <f>H430+I430+J430</f>
        <v>2400</v>
      </c>
      <c r="L430" s="55"/>
      <c r="M430" s="8"/>
      <c r="N430" s="56">
        <f>K430+L430+M430</f>
        <v>2400</v>
      </c>
    </row>
    <row r="431" spans="1:14" ht="12.75" hidden="1">
      <c r="A431" s="77" t="s">
        <v>203</v>
      </c>
      <c r="B431" s="67"/>
      <c r="C431" s="8"/>
      <c r="D431" s="128"/>
      <c r="E431" s="56">
        <f t="shared" si="121"/>
        <v>0</v>
      </c>
      <c r="F431" s="55"/>
      <c r="G431" s="8"/>
      <c r="H431" s="56">
        <f>E431+F431+G431</f>
        <v>0</v>
      </c>
      <c r="I431" s="55"/>
      <c r="J431" s="8"/>
      <c r="K431" s="56">
        <f>H431+I431+J431</f>
        <v>0</v>
      </c>
      <c r="L431" s="55"/>
      <c r="M431" s="8"/>
      <c r="N431" s="56">
        <f>K431+L431+M431</f>
        <v>0</v>
      </c>
    </row>
    <row r="432" spans="1:14" ht="12.75">
      <c r="A432" s="77" t="s">
        <v>204</v>
      </c>
      <c r="B432" s="67">
        <v>600</v>
      </c>
      <c r="C432" s="8"/>
      <c r="D432" s="128"/>
      <c r="E432" s="56">
        <f t="shared" si="121"/>
        <v>600</v>
      </c>
      <c r="F432" s="55"/>
      <c r="G432" s="8"/>
      <c r="H432" s="56">
        <f>E432+F432+G432</f>
        <v>600</v>
      </c>
      <c r="I432" s="55"/>
      <c r="J432" s="8"/>
      <c r="K432" s="56">
        <f>H432+I432+J432</f>
        <v>600</v>
      </c>
      <c r="L432" s="55"/>
      <c r="M432" s="8"/>
      <c r="N432" s="56">
        <f>K432+L432+M432</f>
        <v>600</v>
      </c>
    </row>
    <row r="433" spans="1:14" ht="12.75">
      <c r="A433" s="77" t="s">
        <v>205</v>
      </c>
      <c r="B433" s="67">
        <v>500</v>
      </c>
      <c r="C433" s="8"/>
      <c r="D433" s="128"/>
      <c r="E433" s="56">
        <f t="shared" si="121"/>
        <v>500</v>
      </c>
      <c r="F433" s="55"/>
      <c r="G433" s="8"/>
      <c r="H433" s="56">
        <f>E433+F433+G433</f>
        <v>500</v>
      </c>
      <c r="I433" s="55"/>
      <c r="J433" s="8"/>
      <c r="K433" s="56">
        <f>H433+I433+J433</f>
        <v>500</v>
      </c>
      <c r="L433" s="55"/>
      <c r="M433" s="8"/>
      <c r="N433" s="56">
        <f>K433+L433+M433</f>
        <v>500</v>
      </c>
    </row>
    <row r="434" spans="1:14" ht="12.75">
      <c r="A434" s="77" t="s">
        <v>214</v>
      </c>
      <c r="B434" s="67">
        <f>SUM(B435:B439)</f>
        <v>35979.8</v>
      </c>
      <c r="C434" s="8">
        <f aca="true" t="shared" si="131" ref="C434:N434">SUM(C435:C439)</f>
        <v>63502.99999999999</v>
      </c>
      <c r="D434" s="128">
        <f t="shared" si="131"/>
        <v>0</v>
      </c>
      <c r="E434" s="56">
        <f t="shared" si="131"/>
        <v>99482.79999999999</v>
      </c>
      <c r="F434" s="55">
        <f t="shared" si="131"/>
        <v>0</v>
      </c>
      <c r="G434" s="8">
        <f t="shared" si="131"/>
        <v>0</v>
      </c>
      <c r="H434" s="56">
        <f t="shared" si="131"/>
        <v>99482.79999999999</v>
      </c>
      <c r="I434" s="55">
        <f t="shared" si="131"/>
        <v>0</v>
      </c>
      <c r="J434" s="8">
        <f t="shared" si="131"/>
        <v>0</v>
      </c>
      <c r="K434" s="56">
        <f t="shared" si="131"/>
        <v>99482.79999999999</v>
      </c>
      <c r="L434" s="55">
        <f t="shared" si="131"/>
        <v>0</v>
      </c>
      <c r="M434" s="8">
        <f t="shared" si="131"/>
        <v>0</v>
      </c>
      <c r="N434" s="56">
        <f t="shared" si="131"/>
        <v>99482.79999999999</v>
      </c>
    </row>
    <row r="435" spans="1:14" ht="12.75">
      <c r="A435" s="77" t="s">
        <v>202</v>
      </c>
      <c r="B435" s="67">
        <v>7700</v>
      </c>
      <c r="C435" s="8">
        <f>8938-200+6600</f>
        <v>15338</v>
      </c>
      <c r="D435" s="128"/>
      <c r="E435" s="56">
        <f t="shared" si="121"/>
        <v>23038</v>
      </c>
      <c r="F435" s="55"/>
      <c r="G435" s="8"/>
      <c r="H435" s="56">
        <f>E435+F435+G435</f>
        <v>23038</v>
      </c>
      <c r="I435" s="55"/>
      <c r="J435" s="8"/>
      <c r="K435" s="56">
        <f aca="true" t="shared" si="132" ref="K435:K440">H435+I435+J435</f>
        <v>23038</v>
      </c>
      <c r="L435" s="55"/>
      <c r="M435" s="8"/>
      <c r="N435" s="56">
        <f aca="true" t="shared" si="133" ref="N435:N440">K435+L435+M435</f>
        <v>23038</v>
      </c>
    </row>
    <row r="436" spans="1:14" ht="12.75">
      <c r="A436" s="77" t="s">
        <v>203</v>
      </c>
      <c r="B436" s="67">
        <v>1100</v>
      </c>
      <c r="C436" s="8">
        <f>1138.1+400</f>
        <v>1538.1</v>
      </c>
      <c r="D436" s="128"/>
      <c r="E436" s="56">
        <f t="shared" si="121"/>
        <v>2638.1</v>
      </c>
      <c r="F436" s="55"/>
      <c r="G436" s="8"/>
      <c r="H436" s="56">
        <f>E436+F436+G436</f>
        <v>2638.1</v>
      </c>
      <c r="I436" s="55"/>
      <c r="J436" s="8"/>
      <c r="K436" s="56">
        <f t="shared" si="132"/>
        <v>2638.1</v>
      </c>
      <c r="L436" s="55"/>
      <c r="M436" s="8"/>
      <c r="N436" s="56">
        <f t="shared" si="133"/>
        <v>2638.1</v>
      </c>
    </row>
    <row r="437" spans="1:14" ht="12.75">
      <c r="A437" s="77" t="s">
        <v>215</v>
      </c>
      <c r="B437" s="67">
        <v>27079.8</v>
      </c>
      <c r="C437" s="8">
        <f>21047.1+200+20955.8</f>
        <v>42202.899999999994</v>
      </c>
      <c r="D437" s="128"/>
      <c r="E437" s="56">
        <f t="shared" si="121"/>
        <v>69282.7</v>
      </c>
      <c r="F437" s="55"/>
      <c r="G437" s="8"/>
      <c r="H437" s="56">
        <f>E437+F437+G437</f>
        <v>69282.7</v>
      </c>
      <c r="I437" s="55"/>
      <c r="J437" s="8"/>
      <c r="K437" s="56">
        <f t="shared" si="132"/>
        <v>69282.7</v>
      </c>
      <c r="L437" s="55"/>
      <c r="M437" s="8"/>
      <c r="N437" s="56">
        <f t="shared" si="133"/>
        <v>69282.7</v>
      </c>
    </row>
    <row r="438" spans="1:14" ht="12.75">
      <c r="A438" s="77" t="s">
        <v>212</v>
      </c>
      <c r="B438" s="67">
        <v>100</v>
      </c>
      <c r="C438" s="8">
        <v>4424</v>
      </c>
      <c r="D438" s="128"/>
      <c r="E438" s="56">
        <f t="shared" si="121"/>
        <v>4524</v>
      </c>
      <c r="F438" s="55"/>
      <c r="G438" s="8"/>
      <c r="H438" s="56">
        <f>E438+F438+G438</f>
        <v>4524</v>
      </c>
      <c r="I438" s="55"/>
      <c r="J438" s="8"/>
      <c r="K438" s="56">
        <f t="shared" si="132"/>
        <v>4524</v>
      </c>
      <c r="L438" s="55"/>
      <c r="M438" s="8"/>
      <c r="N438" s="56">
        <f t="shared" si="133"/>
        <v>4524</v>
      </c>
    </row>
    <row r="439" spans="1:14" ht="12.75" hidden="1">
      <c r="A439" s="77" t="s">
        <v>205</v>
      </c>
      <c r="B439" s="67"/>
      <c r="C439" s="10"/>
      <c r="D439" s="128"/>
      <c r="E439" s="56">
        <f t="shared" si="121"/>
        <v>0</v>
      </c>
      <c r="F439" s="55"/>
      <c r="G439" s="8"/>
      <c r="H439" s="56">
        <f>E439+F439+G439</f>
        <v>0</v>
      </c>
      <c r="I439" s="55"/>
      <c r="J439" s="8"/>
      <c r="K439" s="56">
        <f t="shared" si="132"/>
        <v>0</v>
      </c>
      <c r="L439" s="55"/>
      <c r="M439" s="8"/>
      <c r="N439" s="56">
        <f t="shared" si="133"/>
        <v>0</v>
      </c>
    </row>
    <row r="440" spans="1:14" ht="12.75">
      <c r="A440" s="86" t="s">
        <v>216</v>
      </c>
      <c r="B440" s="144">
        <v>1891.1</v>
      </c>
      <c r="C440" s="11"/>
      <c r="D440" s="145"/>
      <c r="E440" s="60">
        <f t="shared" si="121"/>
        <v>1891.1</v>
      </c>
      <c r="F440" s="59"/>
      <c r="G440" s="11"/>
      <c r="H440" s="60">
        <f>SUM(E440:G440)</f>
        <v>1891.1</v>
      </c>
      <c r="I440" s="59"/>
      <c r="J440" s="11"/>
      <c r="K440" s="60">
        <f t="shared" si="132"/>
        <v>1891.1</v>
      </c>
      <c r="L440" s="59"/>
      <c r="M440" s="11"/>
      <c r="N440" s="60">
        <f t="shared" si="133"/>
        <v>1891.1</v>
      </c>
    </row>
    <row r="441" spans="1:14" ht="13.5" thickBot="1">
      <c r="A441" s="92" t="s">
        <v>217</v>
      </c>
      <c r="B441" s="132">
        <f>390+4577</f>
        <v>4967</v>
      </c>
      <c r="C441" s="9"/>
      <c r="D441" s="135"/>
      <c r="E441" s="58">
        <f>SUM(B441:D441)</f>
        <v>4967</v>
      </c>
      <c r="F441" s="57"/>
      <c r="G441" s="9"/>
      <c r="H441" s="58">
        <f>SUM(E441:G441)</f>
        <v>4967</v>
      </c>
      <c r="I441" s="57"/>
      <c r="J441" s="9"/>
      <c r="K441" s="58">
        <f>SUM(H441:J441)</f>
        <v>4967</v>
      </c>
      <c r="L441" s="57"/>
      <c r="M441" s="9"/>
      <c r="N441" s="58">
        <f>SUM(K441:M441)</f>
        <v>4967</v>
      </c>
    </row>
    <row r="442" spans="1:17" ht="15.75" thickBot="1">
      <c r="A442" s="93" t="s">
        <v>218</v>
      </c>
      <c r="B442" s="109">
        <f>B86+B100+B122+B141+B151+B176+B185+B194+B253+B295+B313+B328+B356+B377+B384+B391+B395+B441</f>
        <v>3200620.0999999996</v>
      </c>
      <c r="C442" s="19">
        <f>C86+C100+C122+C141+C151+C176+C185+C194+C253+C295+C313+C328+C356+C377+C384+C391+C395+C441</f>
        <v>5307112.499999999</v>
      </c>
      <c r="D442" s="117" t="e">
        <f>D86+D100+D122+D141+D151+D176+D185+D194+D253+D295+D313+D328+D356+D377+D384+D391+D395+D441</f>
        <v>#REF!</v>
      </c>
      <c r="E442" s="20">
        <f>E86+E100+E122+E141+E151+E176+E185+E194+E253+E295+E313+E328+E356+E377+E384+E391+E395+E441</f>
        <v>8507732.6</v>
      </c>
      <c r="F442" s="42" t="e">
        <f aca="true" t="shared" si="134" ref="F442:N442">F86+F100+F122+F141+F151+F176+F185+F194+F253+F295+F313+F328+F356+F377+F384+F395+F441</f>
        <v>#REF!</v>
      </c>
      <c r="G442" s="19" t="e">
        <f t="shared" si="134"/>
        <v>#REF!</v>
      </c>
      <c r="H442" s="20" t="e">
        <f t="shared" si="134"/>
        <v>#REF!</v>
      </c>
      <c r="I442" s="42" t="e">
        <f t="shared" si="134"/>
        <v>#REF!</v>
      </c>
      <c r="J442" s="19" t="e">
        <f t="shared" si="134"/>
        <v>#REF!</v>
      </c>
      <c r="K442" s="20" t="e">
        <f t="shared" si="134"/>
        <v>#REF!</v>
      </c>
      <c r="L442" s="42" t="e">
        <f t="shared" si="134"/>
        <v>#REF!</v>
      </c>
      <c r="M442" s="19" t="e">
        <f t="shared" si="134"/>
        <v>#REF!</v>
      </c>
      <c r="N442" s="20" t="e">
        <f t="shared" si="134"/>
        <v>#REF!</v>
      </c>
      <c r="Q442" s="126"/>
    </row>
    <row r="443" spans="1:14" ht="13.5" thickBot="1">
      <c r="A443" s="94" t="s">
        <v>219</v>
      </c>
      <c r="B443" s="110">
        <v>-4967</v>
      </c>
      <c r="C443" s="21"/>
      <c r="D443" s="118"/>
      <c r="E443" s="22">
        <f>SUM(B443:D443)</f>
        <v>-4967</v>
      </c>
      <c r="F443" s="43"/>
      <c r="G443" s="21"/>
      <c r="H443" s="22">
        <f>SUM(E443:G443)</f>
        <v>-4967</v>
      </c>
      <c r="I443" s="43"/>
      <c r="J443" s="21"/>
      <c r="K443" s="22">
        <f>SUM(H443:J443)</f>
        <v>-4967</v>
      </c>
      <c r="L443" s="43"/>
      <c r="M443" s="21"/>
      <c r="N443" s="22">
        <f>SUM(K443:M443)</f>
        <v>-4967</v>
      </c>
    </row>
    <row r="444" spans="1:14" ht="16.5" thickBot="1">
      <c r="A444" s="95" t="s">
        <v>220</v>
      </c>
      <c r="B444" s="111">
        <f aca="true" t="shared" si="135" ref="B444:N444">B442+B443</f>
        <v>3195653.0999999996</v>
      </c>
      <c r="C444" s="23">
        <f t="shared" si="135"/>
        <v>5307112.499999999</v>
      </c>
      <c r="D444" s="119" t="e">
        <f t="shared" si="135"/>
        <v>#REF!</v>
      </c>
      <c r="E444" s="24">
        <f t="shared" si="135"/>
        <v>8502765.6</v>
      </c>
      <c r="F444" s="44" t="e">
        <f t="shared" si="135"/>
        <v>#REF!</v>
      </c>
      <c r="G444" s="23" t="e">
        <f t="shared" si="135"/>
        <v>#REF!</v>
      </c>
      <c r="H444" s="24" t="e">
        <f t="shared" si="135"/>
        <v>#REF!</v>
      </c>
      <c r="I444" s="44" t="e">
        <f t="shared" si="135"/>
        <v>#REF!</v>
      </c>
      <c r="J444" s="23" t="e">
        <f t="shared" si="135"/>
        <v>#REF!</v>
      </c>
      <c r="K444" s="24" t="e">
        <f t="shared" si="135"/>
        <v>#REF!</v>
      </c>
      <c r="L444" s="74" t="e">
        <f t="shared" si="135"/>
        <v>#REF!</v>
      </c>
      <c r="M444" s="24" t="e">
        <f t="shared" si="135"/>
        <v>#REF!</v>
      </c>
      <c r="N444" s="24" t="e">
        <f t="shared" si="135"/>
        <v>#REF!</v>
      </c>
    </row>
    <row r="445" spans="1:14" ht="15.75">
      <c r="A445" s="96" t="s">
        <v>47</v>
      </c>
      <c r="B445" s="112"/>
      <c r="C445" s="25"/>
      <c r="D445" s="120"/>
      <c r="E445" s="26"/>
      <c r="F445" s="27"/>
      <c r="G445" s="25"/>
      <c r="H445" s="26"/>
      <c r="I445" s="27"/>
      <c r="J445" s="25"/>
      <c r="K445" s="26"/>
      <c r="L445" s="27"/>
      <c r="M445" s="25"/>
      <c r="N445" s="26"/>
    </row>
    <row r="446" spans="1:14" ht="15.75">
      <c r="A446" s="97" t="s">
        <v>78</v>
      </c>
      <c r="B446" s="113">
        <f>B87+B101+B123+B142+B152+B177+B186+B195+B254+B296+B314+B329+B357+B378+B385+B392+B397</f>
        <v>2681996.0000000005</v>
      </c>
      <c r="C446" s="28">
        <f>C87+C101+C123+C142+C152+C177+C186+C195+C254+C296+C314+C329+C357+C378+C385+C392+C397</f>
        <v>4521202.1</v>
      </c>
      <c r="D446" s="121">
        <f>D87+D101+D123+D142+D152+D177+D186+D195+D254+D296+D314+D329+D357+D378+D385+D392+D397</f>
        <v>0</v>
      </c>
      <c r="E446" s="29">
        <f>E87+E101+E123+E142+E152+E177+E186+E195+E254+E296+E314+E329+E357+E378+E385+E392+E397</f>
        <v>7203198.1</v>
      </c>
      <c r="F446" s="30">
        <f aca="true" t="shared" si="136" ref="F446:N446">F87+F101+F123+F142+F152+F177+F186+F195+F254+F296+F314+F329+F357+F378+F385+F397+F441</f>
        <v>0</v>
      </c>
      <c r="G446" s="28">
        <f t="shared" si="136"/>
        <v>0</v>
      </c>
      <c r="H446" s="29">
        <f t="shared" si="136"/>
        <v>7025438.7</v>
      </c>
      <c r="I446" s="30">
        <f t="shared" si="136"/>
        <v>0</v>
      </c>
      <c r="J446" s="28">
        <f t="shared" si="136"/>
        <v>0</v>
      </c>
      <c r="K446" s="29">
        <f t="shared" si="136"/>
        <v>7014414.7</v>
      </c>
      <c r="L446" s="30">
        <f t="shared" si="136"/>
        <v>0</v>
      </c>
      <c r="M446" s="28">
        <f t="shared" si="136"/>
        <v>0</v>
      </c>
      <c r="N446" s="29">
        <f t="shared" si="136"/>
        <v>7014414.7</v>
      </c>
    </row>
    <row r="447" spans="1:14" ht="16.5" thickBot="1">
      <c r="A447" s="83" t="s">
        <v>84</v>
      </c>
      <c r="B447" s="114">
        <f aca="true" t="shared" si="137" ref="B447:N447">B95+B119+B133+B148+B165+B182+B190+B234+B287+B306+B324+B351+B369+B381+B398</f>
        <v>513657.1</v>
      </c>
      <c r="C447" s="31">
        <f t="shared" si="137"/>
        <v>785910.3999999999</v>
      </c>
      <c r="D447" s="122" t="e">
        <f t="shared" si="137"/>
        <v>#REF!</v>
      </c>
      <c r="E447" s="32">
        <f t="shared" si="137"/>
        <v>1299567.4999999998</v>
      </c>
      <c r="F447" s="33" t="e">
        <f t="shared" si="137"/>
        <v>#REF!</v>
      </c>
      <c r="G447" s="31" t="e">
        <f t="shared" si="137"/>
        <v>#REF!</v>
      </c>
      <c r="H447" s="32" t="e">
        <f t="shared" si="137"/>
        <v>#REF!</v>
      </c>
      <c r="I447" s="33" t="e">
        <f t="shared" si="137"/>
        <v>#REF!</v>
      </c>
      <c r="J447" s="31" t="e">
        <f t="shared" si="137"/>
        <v>#REF!</v>
      </c>
      <c r="K447" s="32" t="e">
        <f t="shared" si="137"/>
        <v>#REF!</v>
      </c>
      <c r="L447" s="33" t="e">
        <f t="shared" si="137"/>
        <v>#REF!</v>
      </c>
      <c r="M447" s="31" t="e">
        <f t="shared" si="137"/>
        <v>#REF!</v>
      </c>
      <c r="N447" s="32" t="e">
        <f t="shared" si="137"/>
        <v>#REF!</v>
      </c>
    </row>
    <row r="448" spans="1:14" ht="15.75">
      <c r="A448" s="96" t="s">
        <v>221</v>
      </c>
      <c r="B448" s="115">
        <f aca="true" t="shared" si="138" ref="B448:N448">SUM(B450:B454)</f>
        <v>-13812.899999999994</v>
      </c>
      <c r="C448" s="34">
        <f>SUM(C450:C454)</f>
        <v>1023777.4000000001</v>
      </c>
      <c r="D448" s="123">
        <f>SUM(D450:D454)</f>
        <v>0</v>
      </c>
      <c r="E448" s="35">
        <f>SUM(E450:E454)</f>
        <v>1009964.5000000002</v>
      </c>
      <c r="F448" s="36">
        <f t="shared" si="138"/>
        <v>0</v>
      </c>
      <c r="G448" s="34">
        <f t="shared" si="138"/>
        <v>0</v>
      </c>
      <c r="H448" s="35">
        <f t="shared" si="138"/>
        <v>1109964.5000000002</v>
      </c>
      <c r="I448" s="36">
        <f t="shared" si="138"/>
        <v>0</v>
      </c>
      <c r="J448" s="34">
        <f t="shared" si="138"/>
        <v>0</v>
      </c>
      <c r="K448" s="35">
        <f t="shared" si="138"/>
        <v>1109964.5000000002</v>
      </c>
      <c r="L448" s="36">
        <f t="shared" si="138"/>
        <v>0</v>
      </c>
      <c r="M448" s="34">
        <f t="shared" si="138"/>
        <v>0</v>
      </c>
      <c r="N448" s="37">
        <f t="shared" si="138"/>
        <v>1109964.5000000002</v>
      </c>
    </row>
    <row r="449" spans="1:14" ht="12.75" customHeight="1">
      <c r="A449" s="98" t="s">
        <v>47</v>
      </c>
      <c r="B449" s="116"/>
      <c r="C449" s="38"/>
      <c r="D449" s="124"/>
      <c r="E449" s="125"/>
      <c r="F449" s="45"/>
      <c r="G449" s="38"/>
      <c r="H449" s="39"/>
      <c r="I449" s="45"/>
      <c r="J449" s="38"/>
      <c r="K449" s="39"/>
      <c r="L449" s="45"/>
      <c r="M449" s="38"/>
      <c r="N449" s="39"/>
    </row>
    <row r="450" spans="1:14" ht="14.25">
      <c r="A450" s="98" t="s">
        <v>222</v>
      </c>
      <c r="B450" s="133">
        <v>86187.1</v>
      </c>
      <c r="C450" s="40">
        <f>37166.3+66469.4</f>
        <v>103635.7</v>
      </c>
      <c r="D450" s="138"/>
      <c r="E450" s="125">
        <f>SUM(B450:D450)</f>
        <v>189822.8</v>
      </c>
      <c r="F450" s="46"/>
      <c r="G450" s="40"/>
      <c r="H450" s="39">
        <f>SUM(E450:G450)</f>
        <v>189822.8</v>
      </c>
      <c r="I450" s="46"/>
      <c r="J450" s="40"/>
      <c r="K450" s="39">
        <f>SUM(H450:J450)</f>
        <v>189822.8</v>
      </c>
      <c r="L450" s="46"/>
      <c r="M450" s="40"/>
      <c r="N450" s="39">
        <f>SUM(K450:M450)</f>
        <v>189822.8</v>
      </c>
    </row>
    <row r="451" spans="1:14" ht="14.25">
      <c r="A451" s="99" t="s">
        <v>235</v>
      </c>
      <c r="B451" s="133">
        <v>-100000</v>
      </c>
      <c r="C451" s="40"/>
      <c r="D451" s="138"/>
      <c r="E451" s="125">
        <f>SUM(B451:D451)</f>
        <v>-100000</v>
      </c>
      <c r="F451" s="46"/>
      <c r="G451" s="40"/>
      <c r="H451" s="39"/>
      <c r="I451" s="46"/>
      <c r="J451" s="40"/>
      <c r="K451" s="39"/>
      <c r="L451" s="46"/>
      <c r="M451" s="40"/>
      <c r="N451" s="39"/>
    </row>
    <row r="452" spans="1:14" ht="14.25" hidden="1">
      <c r="A452" s="99" t="s">
        <v>223</v>
      </c>
      <c r="B452" s="133"/>
      <c r="C452" s="101"/>
      <c r="D452" s="138"/>
      <c r="E452" s="125"/>
      <c r="F452" s="46"/>
      <c r="G452" s="40"/>
      <c r="H452" s="39"/>
      <c r="I452" s="46"/>
      <c r="J452" s="40"/>
      <c r="K452" s="39">
        <f>SUM(H452:J452)</f>
        <v>0</v>
      </c>
      <c r="L452" s="46"/>
      <c r="M452" s="40"/>
      <c r="N452" s="39">
        <f>SUM(K452:M452)</f>
        <v>0</v>
      </c>
    </row>
    <row r="453" spans="1:14" ht="14.25" hidden="1">
      <c r="A453" s="98" t="s">
        <v>224</v>
      </c>
      <c r="B453" s="133"/>
      <c r="C453" s="40"/>
      <c r="D453" s="138"/>
      <c r="E453" s="125">
        <f>SUM(B453:D453)</f>
        <v>0</v>
      </c>
      <c r="F453" s="46"/>
      <c r="G453" s="40"/>
      <c r="H453" s="39">
        <f>SUM(E453:G453)</f>
        <v>0</v>
      </c>
      <c r="I453" s="46"/>
      <c r="J453" s="40"/>
      <c r="K453" s="39">
        <f>SUM(H453:J453)</f>
        <v>0</v>
      </c>
      <c r="L453" s="46"/>
      <c r="M453" s="40"/>
      <c r="N453" s="39">
        <f>SUM(K453:M453)</f>
        <v>0</v>
      </c>
    </row>
    <row r="454" spans="1:14" ht="16.5" thickBot="1">
      <c r="A454" s="100" t="s">
        <v>225</v>
      </c>
      <c r="B454" s="134"/>
      <c r="C454" s="41">
        <f>3103.8+14.8+27.5+978.2+223.5+257.8+2136.9+18144.2+1867.4+8352.2+2345.7+16014.5+2501.7+13120.1+103675.9+5000+4301.8+390.6+350.2+22596.2+515.7+35547.2+10680.5+4437.7+363012.6+28725.9+22792.5+4797.4+212126+4130.3+3699.9+24192.8+61.4+18.8</f>
        <v>920141.7000000002</v>
      </c>
      <c r="D454" s="139"/>
      <c r="E454" s="141">
        <f>SUM(B454:D454)</f>
        <v>920141.7000000002</v>
      </c>
      <c r="F454" s="46"/>
      <c r="G454" s="40"/>
      <c r="H454" s="39">
        <f>SUM(E454:G454)</f>
        <v>920141.7000000002</v>
      </c>
      <c r="I454" s="46">
        <v>0</v>
      </c>
      <c r="J454" s="40">
        <v>0</v>
      </c>
      <c r="K454" s="39">
        <f>SUM(H454:J454)</f>
        <v>920141.7000000002</v>
      </c>
      <c r="L454" s="46"/>
      <c r="M454" s="40"/>
      <c r="N454" s="39">
        <f>SUM(K454:M454)</f>
        <v>920141.7000000002</v>
      </c>
    </row>
    <row r="455" spans="2:5" ht="12.75">
      <c r="B455" s="142">
        <f>B84+B448-B444</f>
        <v>0</v>
      </c>
      <c r="C455" s="142">
        <f>C84+C448-C444</f>
        <v>0</v>
      </c>
      <c r="D455" s="142" t="e">
        <f>D84+D448-D444</f>
        <v>#REF!</v>
      </c>
      <c r="E455" s="142">
        <f>E84+E448-E444</f>
        <v>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3937007874015748" top="0.7874015748031497" bottom="0.5118110236220472" header="0.5118110236220472" footer="0.11811023622047245"/>
  <pageSetup horizontalDpi="600" verticalDpi="600" orientation="portrait" paperSize="9" scale="89" r:id="rId1"/>
  <headerFooter alignWithMargins="0">
    <oddFooter>&amp;CStránka &amp;P</oddFooter>
  </headerFooter>
  <rowBreaks count="4" manualBreakCount="4">
    <brk id="116" max="4" man="1"/>
    <brk id="327" max="255" man="1"/>
    <brk id="420" max="255" man="1"/>
    <brk id="4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Věra Kopřivová</cp:lastModifiedBy>
  <cp:lastPrinted>2011-02-23T06:38:05Z</cp:lastPrinted>
  <dcterms:created xsi:type="dcterms:W3CDTF">2009-01-05T12:05:07Z</dcterms:created>
  <dcterms:modified xsi:type="dcterms:W3CDTF">2011-03-02T09:39:24Z</dcterms:modified>
  <cp:category/>
  <cp:version/>
  <cp:contentType/>
  <cp:contentStatus/>
</cp:coreProperties>
</file>