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rozpočet'!$A$1:$M$199</definedName>
  </definedNames>
  <calcPr fullCalcOnLoad="1"/>
</workbook>
</file>

<file path=xl/sharedStrings.xml><?xml version="1.0" encoding="utf-8"?>
<sst xmlns="http://schemas.openxmlformats.org/spreadsheetml/2006/main" count="371" uniqueCount="300">
  <si>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</si>
  <si>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</si>
  <si>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</si>
  <si>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</si>
  <si>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</si>
  <si>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</si>
  <si>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</si>
  <si>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</si>
  <si>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Rozděleno: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</si>
  <si>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</si>
  <si>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</si>
  <si>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</si>
  <si>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</si>
  <si>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</si>
  <si>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</si>
  <si>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</si>
  <si>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</si>
  <si>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</si>
  <si>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položka</t>
  </si>
  <si>
    <t>v tis. Kč na 1 deset. místo</t>
  </si>
  <si>
    <t>Celkem</t>
  </si>
  <si>
    <t xml:space="preserve">Nové limity: </t>
  </si>
  <si>
    <t>Úprava</t>
  </si>
  <si>
    <t>UR</t>
  </si>
  <si>
    <t>kapitálové výdaje</t>
  </si>
  <si>
    <t>Oblastní nemocnice Jičín a. s.</t>
  </si>
  <si>
    <t>Oblastní nemocnice Náchod a. s.</t>
  </si>
  <si>
    <t>ZD/09/414</t>
  </si>
  <si>
    <t>II. Etapa Generelu ON Náchod a. s.</t>
  </si>
  <si>
    <t>investiční transfery a. s.</t>
  </si>
  <si>
    <t>běžné výdaje odvětví</t>
  </si>
  <si>
    <t>Oblastní nemocnice Rychnov nad Kněžnou a. s.</t>
  </si>
  <si>
    <t>Oblastní nemocnice Trutnov a. s.</t>
  </si>
  <si>
    <t>Městská nemocnice, a. s., Dvůr Králové n/L.</t>
  </si>
  <si>
    <t>Zdravotnický holding KHK a. s.</t>
  </si>
  <si>
    <t>ZD/09/434</t>
  </si>
  <si>
    <t>Síťová infrastruktura - dokončení digitalizace</t>
  </si>
  <si>
    <t>Sdružení ozdravoven a léčeben okresu Trutnov</t>
  </si>
  <si>
    <t>Zdravotnická záchranná služba KHK</t>
  </si>
  <si>
    <t>Zdravotnické přístroje</t>
  </si>
  <si>
    <t>kapitálové výdaje - budovy, haly a stavby</t>
  </si>
  <si>
    <t>kapitálové výdaje - investiční transfery a. s.</t>
  </si>
  <si>
    <t>běžné výdaje - opravy a udržování</t>
  </si>
  <si>
    <t>neinvestiční transfery PO</t>
  </si>
  <si>
    <t>běžné výdaje - neinvestiční transfery PO</t>
  </si>
  <si>
    <t>Odvětví: zdravotnictví</t>
  </si>
  <si>
    <t>ZD/11/441</t>
  </si>
  <si>
    <t>ZD/12/402</t>
  </si>
  <si>
    <t>ZD/11/444</t>
  </si>
  <si>
    <t>Dodávka a implem.sys.FaMa. Upgrade impl. SW podp. FaMa</t>
  </si>
  <si>
    <t>ZD/12/405</t>
  </si>
  <si>
    <t>DO Svatý Petr, zateplení objektu č. p. 50 Sport</t>
  </si>
  <si>
    <t>ZD/12/406</t>
  </si>
  <si>
    <t>DO Svatý Petr, PD na stavební úpravy č. p. 58</t>
  </si>
  <si>
    <t>ZD/12/409</t>
  </si>
  <si>
    <t>ZD/12/410</t>
  </si>
  <si>
    <t>Oprava kanalizace I. a II. etapa</t>
  </si>
  <si>
    <t>ZD/12/417</t>
  </si>
  <si>
    <t>ZD/12/420</t>
  </si>
  <si>
    <t>Vybudování mailové domény v rámci rekonstr. poč. sítě</t>
  </si>
  <si>
    <t>Rekonstrukce rozvodu vzduchu pro operační sály</t>
  </si>
  <si>
    <t>ZD/12/429</t>
  </si>
  <si>
    <t>Oprava krytiny a výměna 7 ks protipožárních dveří</t>
  </si>
  <si>
    <t>ZD/12/432</t>
  </si>
  <si>
    <t>Rekonstrukce kompresorové stanice a dodávka 2 ks sušiček</t>
  </si>
  <si>
    <t>ZD/12/433</t>
  </si>
  <si>
    <t>Úprava vstupu do objektu ARO a dětského oddělení</t>
  </si>
  <si>
    <t>ZD/12/434</t>
  </si>
  <si>
    <t>Výměna antistatických krytin na operačních sálech</t>
  </si>
  <si>
    <t>ZD/12/435</t>
  </si>
  <si>
    <t>ZD/12/439</t>
  </si>
  <si>
    <t>Statický posudek a PD parkoviště a opěrné zdi u inter. pavilonu</t>
  </si>
  <si>
    <t>ZD/12/442</t>
  </si>
  <si>
    <t>Výstavba lůžkového výtahu do objektu lůžkové rehabilitace</t>
  </si>
  <si>
    <t>ZD/12/444</t>
  </si>
  <si>
    <t>Fin. přísp. na nákup rigid. cystogastroskopu a elektrokoagul.</t>
  </si>
  <si>
    <t>ZD/12/445</t>
  </si>
  <si>
    <t>Oprava komunikace ke garážím RZP</t>
  </si>
  <si>
    <t>Stav.úpr.prac. OKB, zříz.ambul. a odpad.hosp.-soustř.odp. Br.</t>
  </si>
  <si>
    <t>Výměna a komplexní řešení telefonních ústředen v nem. Jc a NB</t>
  </si>
  <si>
    <t>ZD/12/452</t>
  </si>
  <si>
    <t>ZD/12/453</t>
  </si>
  <si>
    <t>Strukturovaná kabeláž v nemocnici Nový Bydžov</t>
  </si>
  <si>
    <t>ZD/12/454</t>
  </si>
  <si>
    <t>Demolice stávající kotelny</t>
  </si>
  <si>
    <t>ZD/12/455</t>
  </si>
  <si>
    <t>Objemová studie pro výstavbu konsolidovaných laboratoří</t>
  </si>
  <si>
    <t>navýšení - Zastupitelstvo ze dne 28. 1. 2013</t>
  </si>
  <si>
    <t>II. úprava - navýšení - převod nedočerp. fin. prostř. k 31.12.12 do r. 2013, usnesení Zast. ze dne 28.1.2013</t>
  </si>
  <si>
    <t>III. uvolnění - zapojení nedočerp. fin. prostř. k 31.12.12 do r. 2013, usnesení Zast. ze dne 28.1.2013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</si>
  <si>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2013</t>
    </r>
    <r>
      <rPr>
        <sz val="10"/>
        <rFont val="Arial"/>
        <family val="2"/>
      </rPr>
      <t xml:space="preserve"> Zastupitelstvo 6.9.2012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</si>
  <si>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14.1.2013 Zastupitelstva konaného dne 28.1.2013  </t>
    </r>
  </si>
  <si>
    <t>Reprodukce zdrav.léčebné a vyšetřovací techniky odd.ortopedie</t>
  </si>
  <si>
    <t>ZD/13/401</t>
  </si>
  <si>
    <t>Oprava krytiny a oken na pavilonu OKB</t>
  </si>
  <si>
    <t>ZD/13/402</t>
  </si>
  <si>
    <t>Opravy majetku ve vlastnictví KHK</t>
  </si>
  <si>
    <t>ZD/13/403</t>
  </si>
  <si>
    <t>ZD/13/404</t>
  </si>
  <si>
    <t xml:space="preserve">Obměna CT - 64 spinální </t>
  </si>
  <si>
    <t>ZD/13/405</t>
  </si>
  <si>
    <t>Výměna vyvýječe páry pro sterilizaci</t>
  </si>
  <si>
    <t>Oprava přípravny radiofarmak na OMM Jičín</t>
  </si>
  <si>
    <t>ZD/13/406</t>
  </si>
  <si>
    <t>Chlazený sklad nebezpečného odpadu</t>
  </si>
  <si>
    <t>ZD/13/407</t>
  </si>
  <si>
    <t>ZD/13/408</t>
  </si>
  <si>
    <t>Obměna  dialyzačních monitorů v nem.Jičín</t>
  </si>
  <si>
    <t>Obměna průmyslové sušičky a lisu</t>
  </si>
  <si>
    <t>ZD/13/409</t>
  </si>
  <si>
    <t>Demolice objektů garáží</t>
  </si>
  <si>
    <t>ZD/13/410</t>
  </si>
  <si>
    <t>ZD/13/411</t>
  </si>
  <si>
    <t>Oprava mycí rampy - havarijní stav</t>
  </si>
  <si>
    <t>ZD/13/412</t>
  </si>
  <si>
    <t>Oprava krytiny pavilonu DIGP</t>
  </si>
  <si>
    <t>ZD/13/413</t>
  </si>
  <si>
    <t>Oprava střešní krytiny  hlavní budovy</t>
  </si>
  <si>
    <t>ZD/13/414</t>
  </si>
  <si>
    <t>ZD/13/415</t>
  </si>
  <si>
    <t>Osazení chladící jednotky v prádelně</t>
  </si>
  <si>
    <t>ZD/13/416</t>
  </si>
  <si>
    <t>Onkologický zářič - atomový zákon - fin.příspěvek</t>
  </si>
  <si>
    <t>ZD/13/417</t>
  </si>
  <si>
    <t>ZD/13/418</t>
  </si>
  <si>
    <t>Dokončení půdních vestaveb, zázemí pro zaměstnance</t>
  </si>
  <si>
    <t>ZD/13/419</t>
  </si>
  <si>
    <t>Investice ve smyslu vyhl. MZ ČR č.221/2010</t>
  </si>
  <si>
    <t>ZD/13/420</t>
  </si>
  <si>
    <t>Defibrilátor - 3 ks</t>
  </si>
  <si>
    <t>Ventilátor - 3 ks</t>
  </si>
  <si>
    <t>Server  HW - 2 ks</t>
  </si>
  <si>
    <t>ZD/13/421</t>
  </si>
  <si>
    <t>ZD/13/422</t>
  </si>
  <si>
    <t>ZD/13/423</t>
  </si>
  <si>
    <t>ZD/13/424</t>
  </si>
  <si>
    <t>ZD/13/425</t>
  </si>
  <si>
    <t>ZD/13/426</t>
  </si>
  <si>
    <t>ostatní kapitálové výdaje - rezervy kapitálových výdajů</t>
  </si>
  <si>
    <r>
      <t xml:space="preserve">změna dle usnesení Rady KHK a Zast. KHK                                                                                      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</si>
  <si>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r>
      <t>změna dle usnesení Rady KHK a Zastupitelstva KHK</t>
    </r>
    <r>
      <rPr>
        <b/>
        <sz val="10"/>
        <rFont val="Arial"/>
        <family val="2"/>
      </rPr>
      <t xml:space="preserve">                                                                                                                                  2. </t>
    </r>
    <r>
      <rPr>
        <b/>
        <i/>
        <sz val="10"/>
        <rFont val="Arial"/>
        <family val="2"/>
      </rPr>
      <t>změna rozpočtu KHK</t>
    </r>
  </si>
  <si>
    <t>Zastupitelstvo 6.9.2012, ZK/29/2079/2012</t>
  </si>
  <si>
    <t>ZD/13/427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</si>
  <si>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18.2.2013</t>
    </r>
  </si>
  <si>
    <t>IV. snížení nerozděleného zůstatku, usnesení Rady ze dne 18. 2. 2013</t>
  </si>
  <si>
    <t>ZD/13/428</t>
  </si>
  <si>
    <t>Zateplení garáží a zázemí pro ZZS KHK - středisko Opočno</t>
  </si>
  <si>
    <t>Oprava výtahu pro transfuzní stanici</t>
  </si>
  <si>
    <t>ZD/13/429</t>
  </si>
  <si>
    <t>Příspěvek na přístrojové vybavení iktového centra</t>
  </si>
  <si>
    <t>ZD/13/430</t>
  </si>
  <si>
    <t>ZD/13/431</t>
  </si>
  <si>
    <t>ZD/13/432</t>
  </si>
  <si>
    <t>ZD/13/433</t>
  </si>
  <si>
    <t>Finanční příspěvek na nákup gamakamery</t>
  </si>
  <si>
    <t>Opr. maj. ve vl. KHK - Opr. přístup. kom. k obj. chir. a ortopedie</t>
  </si>
  <si>
    <t>ZD/13/434</t>
  </si>
  <si>
    <t>Centralizace pracovišť sterilizace a výst. kompresor. a vakuové st.</t>
  </si>
  <si>
    <t>ZD/13/435</t>
  </si>
  <si>
    <t>Stavební úpravy JIP a příslušenství na oddělení chirurgie</t>
  </si>
  <si>
    <t>ZD/13/436</t>
  </si>
  <si>
    <t>ZD/13/437</t>
  </si>
  <si>
    <t>ZD/13/438</t>
  </si>
  <si>
    <t>RTG HF 50 R  na poliklinice - výměna generátoru - fin. příspěvek</t>
  </si>
  <si>
    <t>Flexibilní cystonefrofibroskop pro urologické odd. - fin. příspěvek</t>
  </si>
  <si>
    <t>Přenosná sonda ÚZ pro urologické odd. - fin. příspěvek</t>
  </si>
  <si>
    <t>Fin. přísp. na nákup litotriptoru pro urologické odd.</t>
  </si>
  <si>
    <t>ZD/13/439</t>
  </si>
  <si>
    <t>Fin. příspěvek na nákup mobilního RTG</t>
  </si>
  <si>
    <t>V. snížení nerozděleného zůstatku, usnesení Zastupitelstva ze dne 18. 3. 2013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</si>
  <si>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4.3.2013 Zastupitelstva konaného dne 18.3.2013    </t>
    </r>
  </si>
  <si>
    <t>Přístrojové vybavení oddělení gastroenterologie</t>
  </si>
  <si>
    <t>2 ks videoendoskopických sestav pro iktové centrum</t>
  </si>
  <si>
    <t>Havárie rozv. teplé vody a její cirkulace v gyn.-porodnickém pav.</t>
  </si>
  <si>
    <t>Reprodukce zdravotnické techniky odd. inter., chirurg. a ortoped.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</si>
  <si>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25.3.2013    </t>
    </r>
  </si>
  <si>
    <t>navýšení - Zastupitelstvo ze dne 18. 3. 2013</t>
  </si>
  <si>
    <t>VIII. snížení nerozděleného zůstatku, usnesení Rady ze dne 25. 3. 2013</t>
  </si>
  <si>
    <t>VI. navýšení rozpočtu odvětví, usnesení Zastupitelstva ze dne 18. 3. 2013</t>
  </si>
  <si>
    <t>VII. uvolnění - zapojení navýšeného rozpočtu odvětví, usnesení Zastupitelstva ze dne 18. 3. 2013</t>
  </si>
  <si>
    <t>ZD/13/440</t>
  </si>
  <si>
    <t>Zřízení ředírny cytostatik</t>
  </si>
  <si>
    <t>Sanitní vozidla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</si>
  <si>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20.5.2013 Zastupitelstva konaného dne 17.6.2013    </t>
    </r>
  </si>
  <si>
    <t>ZD/13/441</t>
  </si>
  <si>
    <t>Přemístění a monitorování boxů v lab. OKB nem. Broumov</t>
  </si>
  <si>
    <t>ZD/13/442</t>
  </si>
  <si>
    <t>Pergola a žaluzie psychiatrie Nové Město</t>
  </si>
  <si>
    <t>ZD/13/443</t>
  </si>
  <si>
    <t>Výměna podlah. krytin v obj. interny a LDN-A nem. Nový Bydžov</t>
  </si>
  <si>
    <t>ZD/13/444</t>
  </si>
  <si>
    <t>Výměna podlah. krytin v obj. POO a RTO nem. Jičín</t>
  </si>
  <si>
    <t>Stav.úpr.prac. OKB, zříz.ambul. a odpad.hosp.-soustř.odp. Br.-vyb.</t>
  </si>
  <si>
    <t>ZD/13/445</t>
  </si>
  <si>
    <t>Oprava krytin střech objektů v nem. Nový Bydžov</t>
  </si>
  <si>
    <t>ZD/13/446</t>
  </si>
  <si>
    <t>Oprava mycí rampy a lapolu</t>
  </si>
  <si>
    <t>ZD/13/447</t>
  </si>
  <si>
    <t>Oprava střešní krytiny na pav. GIDP a hlavní budově (chir. a ort.)</t>
  </si>
  <si>
    <t>ZD/13/448</t>
  </si>
  <si>
    <t>Výměna vstupních dveří do objektu ortopedie</t>
  </si>
  <si>
    <t>ZD/13/449</t>
  </si>
  <si>
    <t>Oprava podlahových krytin na odd. mikrobilogie ON Náchod</t>
  </si>
  <si>
    <t>ZD/13/450</t>
  </si>
  <si>
    <t>ZD/13/451</t>
  </si>
  <si>
    <t>Osazení chladících boxů a stavební úpravy márnice nem. Broumov</t>
  </si>
  <si>
    <t>ZD/13/452</t>
  </si>
  <si>
    <t>ZD/13/453</t>
  </si>
  <si>
    <t>Fin. přísp. na nákup videogastroskopu pro chir. odd. - havárie</t>
  </si>
  <si>
    <t>Rekonstrukce centrální kompresorové stanice - havarijní stav</t>
  </si>
  <si>
    <t>neinvestiční transfery a. s.</t>
  </si>
  <si>
    <t>běžné výdaje - neinvestiční transfery a. s.</t>
  </si>
  <si>
    <t>IX. snížení nerozděleného zůstatku, usnesení Rady ze dne 20. 5. 2013 a Zastupitelstva ze dne 17. 6. 2013</t>
  </si>
  <si>
    <t>navýšení - Zastupitelstvo ze dne 17. 6. 2013</t>
  </si>
  <si>
    <t>ZD/13/454</t>
  </si>
  <si>
    <t>Polohovací lůžka včetně příslušenství pro LDN Nový Bydžov</t>
  </si>
  <si>
    <t>ZD/13/455</t>
  </si>
  <si>
    <t>Laminární box pro OKB nemocnice Jičín</t>
  </si>
  <si>
    <t>ZD/13/456</t>
  </si>
  <si>
    <t>ZD/13/457</t>
  </si>
  <si>
    <t>Zajištění automat. sledování teplot na odd. mikrobiologie - fin. př.</t>
  </si>
  <si>
    <t>Přístrojové vybavení odd. mikrobiologie - fin. př.</t>
  </si>
  <si>
    <t>ZD/13/458</t>
  </si>
  <si>
    <t>ZD/13/459</t>
  </si>
  <si>
    <t>Oprava vchodu do objektu OKB, schodiště k RZP a LSPP</t>
  </si>
  <si>
    <t>ZD/13/460</t>
  </si>
  <si>
    <t>Fin. příspěvek na nákup PC s příslušenstvím pro projekt FAMA</t>
  </si>
  <si>
    <t>ZD/13/461</t>
  </si>
  <si>
    <t>Vým. oken a opr. omítek na objektu LDN, č.p. 1503 a přidruž. obj.</t>
  </si>
  <si>
    <t>X. navýšení rozpočtu odvětví, usnesení Zastupitelstva ze dne 17. 6. 2013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</si>
  <si>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24.6.2013</t>
    </r>
  </si>
  <si>
    <r>
      <t xml:space="preserve">změna dle usnesení Rady KHK a Zastupitelstva KHK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3. </t>
    </r>
    <r>
      <rPr>
        <b/>
        <i/>
        <sz val="10"/>
        <rFont val="Arial"/>
        <family val="2"/>
      </rPr>
      <t>změna rozpočtu KHK</t>
    </r>
  </si>
  <si>
    <r>
      <t xml:space="preserve">změna dle usnesení Rady KHK a Zastupitelstva KHK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4. </t>
    </r>
    <r>
      <rPr>
        <b/>
        <i/>
        <sz val="10"/>
        <rFont val="Arial"/>
        <family val="2"/>
      </rPr>
      <t>změna rozpočtu KHK</t>
    </r>
  </si>
  <si>
    <t>ZD/13/462</t>
  </si>
  <si>
    <t>Havárie mrazicího boxu ve stravovacím provozu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</si>
  <si>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15.7.2013</t>
    </r>
  </si>
  <si>
    <t>XI. snížení nerozděleného zůstatku, usnesení Rady ze dne 15. 7. 2013</t>
  </si>
  <si>
    <t>ostatní služby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</si>
  <si>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26.8.2013 Zastupitelstva konaného 9.9.2013</t>
    </r>
  </si>
  <si>
    <t>ZD/13/463</t>
  </si>
  <si>
    <t>Nátěr a opravy střechy na objektu LDN a přidruženém objektu</t>
  </si>
  <si>
    <t>ZD/13/464</t>
  </si>
  <si>
    <t>ZD/13/465</t>
  </si>
  <si>
    <t>Oprava rozvodů teplé vody a cirkulace v LDN-A nem. Nový Bydžov</t>
  </si>
  <si>
    <t>ZD/13/466</t>
  </si>
  <si>
    <t>Výměna oken na interním pavilonu Horní nemocnice ON Náchod</t>
  </si>
  <si>
    <t>ZD/13/467</t>
  </si>
  <si>
    <t>Změna topného média (plynofikace) v sídle ZZS KHK - stř. Opočno</t>
  </si>
  <si>
    <t>ZD/13/468</t>
  </si>
  <si>
    <t xml:space="preserve">Oprava podlahových krytin v interním pavilonu I., II., III. a V. podlaží </t>
  </si>
  <si>
    <t>ZD/13/469</t>
  </si>
  <si>
    <t>Finanční příspěvek na nákup labor. nábytku pro odd. mikrobiologie</t>
  </si>
  <si>
    <t>ZD/13/470</t>
  </si>
  <si>
    <t>Fin. přísp. na obnovu části přístroj. vyb. laparoskop. prac. op. sálů</t>
  </si>
  <si>
    <t>ZD/13/471</t>
  </si>
  <si>
    <t>Finanční příspěvek na nákup kardiologické sondy pro interní odd.</t>
  </si>
  <si>
    <t>ZD/13/472</t>
  </si>
  <si>
    <t>Fin.přísp. na zpr. studie - Infrastuktury nasaz. jednot. systemu NIS</t>
  </si>
  <si>
    <t>ZD/13/473</t>
  </si>
  <si>
    <t>Skiagoskopicko-skiagrafická stěna pro ON Náchod</t>
  </si>
  <si>
    <t>ZD/13/474</t>
  </si>
  <si>
    <t>PD pro st. povolení na investiční akci Úpravy přípravny radiofarmak</t>
  </si>
  <si>
    <t>ZD/13/475</t>
  </si>
  <si>
    <t>Rekonstrukce opěrné zdi a parkoviště u interního pavilonu</t>
  </si>
  <si>
    <t>ZD/13/476</t>
  </si>
  <si>
    <t>Vyvíječ páry a parní sterilizátor</t>
  </si>
  <si>
    <t>Fin. příspěvek na přístroj BTL 5820S pro odd. rehabilitace</t>
  </si>
  <si>
    <t>Výměna oken na odd. mikrobiologie a patologie ON Náchod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</si>
  <si>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        vl. pr. 08/2013</t>
    </r>
  </si>
  <si>
    <t>Stavební úpravy pro zřízení kabinky pro pacienty na CT</t>
  </si>
  <si>
    <t>XII. navýšení nerozděleného zůstatku, vl. pr. 08/2013</t>
  </si>
  <si>
    <t>navýšení - Zastupitelstvo ze dne 9. 9. 2013</t>
  </si>
  <si>
    <t>XIV. snížení limitu odvětví z nerozděleného zůstatku (samostatný mat.), usnesení Zastupitelstva ze dne 9. 9. 2013</t>
  </si>
  <si>
    <t>XIII. navýšení limitu odvětví z rezervy FRR KHK (samostatný mat.), usnesení Zastupitelstva ze dne 9. 9. 2013</t>
  </si>
  <si>
    <t>Opravy a údržba objektů č.p. 173, 184, 201, 245 v Peci pod Sn.</t>
  </si>
  <si>
    <r>
      <t xml:space="preserve">změna dle usnesení Rady KHK a Zastupitelstva KHK                                                                                                                                  </t>
    </r>
    <r>
      <rPr>
        <b/>
        <sz val="10"/>
        <rFont val="Arial"/>
        <family val="2"/>
      </rPr>
      <t>5. změna rozpočtu KHK</t>
    </r>
  </si>
  <si>
    <t>ZD/13/477</t>
  </si>
  <si>
    <t>Kapitola 50 - Fond rozvoje a reprodukce Královéhradeckého kraje rok 2013 - sumář 5. zm. rozpočtu</t>
  </si>
  <si>
    <t>PD změny vstupu a rekonstrukce oplocení nemocnice Jičín</t>
  </si>
  <si>
    <t>kapitálové výdaje - stroje a zařízení</t>
  </si>
  <si>
    <t>navýšení - Zastupitelstvo ze dne 4. 11. 2013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</si>
  <si>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18.11.2013 Zastupitelstva konaného 9.12.2013</t>
    </r>
  </si>
  <si>
    <t>ZD/13/478</t>
  </si>
  <si>
    <t>Kardiosonda pro ÚZ na oddělení ARO</t>
  </si>
  <si>
    <t>ZD/13/479</t>
  </si>
  <si>
    <t>Jícnová kardiosonda pro ultrazvuk na lůžkové interní oddělení</t>
  </si>
  <si>
    <t>ZD/13/480</t>
  </si>
  <si>
    <t>Přístroj na rozmrazování krevní plazmy pro nem. Broumov</t>
  </si>
  <si>
    <t>ZD/13/481</t>
  </si>
  <si>
    <t>Rekonstr. rozv. vzduchu pro lůž.odd. GIDP, ort., chir., ARO - hav.</t>
  </si>
  <si>
    <t>Stav. úpr. lůžkové části ortoped. a chir. - objem. studie a zprac. jednostupňové PD</t>
  </si>
  <si>
    <t>ZD/13/482</t>
  </si>
  <si>
    <t>Výměna sond u stávajících ultrazvukových přístrojů na odd. RTG</t>
  </si>
  <si>
    <t>ZD/13/483</t>
  </si>
  <si>
    <t>Parní sterilizátor pro operační sály</t>
  </si>
  <si>
    <t>Přístroj pro nepřímou masáž srdce - 3 ks</t>
  </si>
  <si>
    <t>ZD/13/484</t>
  </si>
  <si>
    <t>Opravy objektu č. p. 215 Mařenka</t>
  </si>
  <si>
    <t>XV. navýšení limitu odvětví z rezervy FRR KHK (samostatný mat.), usnesení Rady 16. 9. a Zast. 4. 11. 2013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</si>
  <si>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16.a30.9.2013 Zastupitelstva konaného 4.11.2013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</si>
</sst>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8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7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0" fillId="0" borderId="8" applyAlignment="0">
      <protection/>
    </xf>
    <xf numFmtId="0" fontId="50" fillId="0" borderId="0" applyNumberFormat="0" applyFill="0" applyBorder="0" applyAlignment="0" applyProtection="0"/>
    <xf numFmtId="0" fontId="51" fillId="25" borderId="9" applyNumberFormat="0" applyAlignment="0" applyProtection="0"/>
    <xf numFmtId="0" fontId="52" fillId="26" borderId="9" applyNumberFormat="0" applyAlignment="0" applyProtection="0"/>
    <xf numFmtId="0" fontId="53" fillId="26" borderId="10" applyNumberFormat="0" applyAlignment="0" applyProtection="0"/>
    <xf numFmtId="0" fontId="54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5" fillId="0" borderId="16" xfId="0" applyFont="1" applyBorder="1" applyAlignment="1">
      <alignment horizontal="left"/>
    </xf>
    <xf numFmtId="164" fontId="8" fillId="0" borderId="0" xfId="0" applyNumberFormat="1" applyFont="1" applyAlignment="1">
      <alignment horizontal="left"/>
    </xf>
    <xf numFmtId="0" fontId="0" fillId="0" borderId="17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4" fillId="0" borderId="24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5" xfId="0" applyFont="1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4" fontId="0" fillId="0" borderId="15" xfId="0" applyNumberFormat="1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4" fontId="0" fillId="0" borderId="28" xfId="0" applyNumberFormat="1" applyFont="1" applyBorder="1" applyAlignment="1">
      <alignment horizontal="left"/>
    </xf>
    <xf numFmtId="164" fontId="7" fillId="0" borderId="29" xfId="0" applyNumberFormat="1" applyFont="1" applyBorder="1" applyAlignment="1">
      <alignment horizontal="right"/>
    </xf>
    <xf numFmtId="164" fontId="0" fillId="33" borderId="30" xfId="0" applyNumberFormat="1" applyFont="1" applyFill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33" borderId="32" xfId="0" applyNumberFormat="1" applyFont="1" applyFill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4" fontId="0" fillId="0" borderId="22" xfId="0" applyNumberFormat="1" applyFont="1" applyFill="1" applyBorder="1" applyAlignment="1">
      <alignment horizontal="left"/>
    </xf>
    <xf numFmtId="164" fontId="0" fillId="0" borderId="22" xfId="0" applyNumberFormat="1" applyFont="1" applyFill="1" applyBorder="1" applyAlignment="1">
      <alignment horizontal="right"/>
    </xf>
    <xf numFmtId="0" fontId="4" fillId="0" borderId="31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34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left"/>
    </xf>
    <xf numFmtId="0" fontId="4" fillId="0" borderId="35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left" wrapText="1"/>
    </xf>
    <xf numFmtId="4" fontId="0" fillId="0" borderId="24" xfId="0" applyNumberFormat="1" applyFont="1" applyFill="1" applyBorder="1" applyAlignment="1">
      <alignment horizontal="left"/>
    </xf>
    <xf numFmtId="0" fontId="4" fillId="0" borderId="3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 wrapText="1"/>
    </xf>
    <xf numFmtId="4" fontId="0" fillId="0" borderId="25" xfId="0" applyNumberFormat="1" applyFont="1" applyFill="1" applyBorder="1" applyAlignment="1">
      <alignment horizontal="left"/>
    </xf>
    <xf numFmtId="0" fontId="0" fillId="0" borderId="2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8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left" wrapText="1"/>
    </xf>
    <xf numFmtId="0" fontId="0" fillId="0" borderId="37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2" xfId="0" applyNumberFormat="1" applyFont="1" applyFill="1" applyBorder="1" applyAlignment="1">
      <alignment horizontal="right"/>
    </xf>
    <xf numFmtId="164" fontId="11" fillId="0" borderId="25" xfId="0" applyNumberFormat="1" applyFont="1" applyFill="1" applyBorder="1" applyAlignment="1">
      <alignment horizontal="right"/>
    </xf>
    <xf numFmtId="164" fontId="7" fillId="0" borderId="38" xfId="0" applyNumberFormat="1" applyFont="1" applyBorder="1" applyAlignment="1">
      <alignment horizontal="right"/>
    </xf>
    <xf numFmtId="164" fontId="4" fillId="35" borderId="39" xfId="0" applyNumberFormat="1" applyFont="1" applyFill="1" applyBorder="1" applyAlignment="1">
      <alignment horizontal="right"/>
    </xf>
    <xf numFmtId="164" fontId="4" fillId="34" borderId="40" xfId="0" applyNumberFormat="1" applyFont="1" applyFill="1" applyBorder="1" applyAlignment="1">
      <alignment horizontal="right"/>
    </xf>
    <xf numFmtId="164" fontId="0" fillId="0" borderId="41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42" xfId="0" applyBorder="1" applyAlignment="1">
      <alignment horizontal="left"/>
    </xf>
    <xf numFmtId="164" fontId="12" fillId="0" borderId="43" xfId="0" applyNumberFormat="1" applyFont="1" applyBorder="1" applyAlignment="1">
      <alignment horizontal="right"/>
    </xf>
    <xf numFmtId="0" fontId="0" fillId="0" borderId="28" xfId="0" applyBorder="1" applyAlignment="1">
      <alignment horizontal="left"/>
    </xf>
    <xf numFmtId="0" fontId="0" fillId="0" borderId="44" xfId="0" applyBorder="1" applyAlignment="1">
      <alignment horizontal="left"/>
    </xf>
    <xf numFmtId="164" fontId="13" fillId="33" borderId="30" xfId="0" applyNumberFormat="1" applyFont="1" applyFill="1" applyBorder="1" applyAlignment="1">
      <alignment horizontal="right"/>
    </xf>
    <xf numFmtId="164" fontId="13" fillId="33" borderId="31" xfId="0" applyNumberFormat="1" applyFont="1" applyFill="1" applyBorder="1" applyAlignment="1">
      <alignment horizontal="right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164" fontId="12" fillId="0" borderId="47" xfId="0" applyNumberFormat="1" applyFont="1" applyBorder="1" applyAlignment="1">
      <alignment horizontal="right"/>
    </xf>
    <xf numFmtId="0" fontId="4" fillId="0" borderId="27" xfId="0" applyFont="1" applyBorder="1" applyAlignment="1">
      <alignment horizontal="lef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42" xfId="0" applyNumberFormat="1" applyFont="1" applyBorder="1" applyAlignment="1">
      <alignment horizontal="right"/>
    </xf>
    <xf numFmtId="164" fontId="0" fillId="0" borderId="44" xfId="0" applyNumberFormat="1" applyFont="1" applyBorder="1" applyAlignment="1">
      <alignment horizontal="right"/>
    </xf>
    <xf numFmtId="164" fontId="3" fillId="0" borderId="50" xfId="0" applyNumberFormat="1" applyFont="1" applyBorder="1" applyAlignment="1">
      <alignment horizontal="right"/>
    </xf>
    <xf numFmtId="0" fontId="0" fillId="0" borderId="48" xfId="0" applyFont="1" applyBorder="1" applyAlignment="1">
      <alignment horizontal="left"/>
    </xf>
    <xf numFmtId="0" fontId="0" fillId="0" borderId="49" xfId="0" applyFont="1" applyBorder="1" applyAlignment="1">
      <alignment horizontal="left"/>
    </xf>
    <xf numFmtId="0" fontId="4" fillId="33" borderId="11" xfId="0" applyFont="1" applyFill="1" applyBorder="1" applyAlignment="1">
      <alignment horizontal="center" wrapText="1"/>
    </xf>
    <xf numFmtId="0" fontId="0" fillId="0" borderId="51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164" fontId="0" fillId="0" borderId="52" xfId="0" applyNumberFormat="1" applyFont="1" applyBorder="1" applyAlignment="1">
      <alignment horizontal="right"/>
    </xf>
    <xf numFmtId="164" fontId="0" fillId="0" borderId="40" xfId="0" applyNumberFormat="1" applyFont="1" applyFill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53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0" fillId="0" borderId="54" xfId="0" applyFont="1" applyBorder="1" applyAlignment="1">
      <alignment horizontal="center"/>
    </xf>
    <xf numFmtId="0" fontId="0" fillId="0" borderId="22" xfId="0" applyFont="1" applyBorder="1" applyAlignment="1">
      <alignment horizontal="left"/>
    </xf>
    <xf numFmtId="4" fontId="0" fillId="0" borderId="45" xfId="0" applyNumberFormat="1" applyFont="1" applyBorder="1" applyAlignment="1">
      <alignment horizontal="left"/>
    </xf>
    <xf numFmtId="0" fontId="0" fillId="0" borderId="54" xfId="0" applyFont="1" applyBorder="1" applyAlignment="1">
      <alignment horizontal="left"/>
    </xf>
    <xf numFmtId="164" fontId="0" fillId="0" borderId="46" xfId="0" applyNumberFormat="1" applyFont="1" applyBorder="1" applyAlignment="1">
      <alignment horizontal="right"/>
    </xf>
    <xf numFmtId="164" fontId="3" fillId="36" borderId="13" xfId="0" applyNumberFormat="1" applyFont="1" applyFill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31" xfId="0" applyNumberFormat="1" applyFill="1" applyBorder="1" applyAlignment="1">
      <alignment horizontal="right"/>
    </xf>
    <xf numFmtId="164" fontId="0" fillId="33" borderId="35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0" fontId="4" fillId="0" borderId="55" xfId="0" applyFont="1" applyFill="1" applyBorder="1" applyAlignment="1">
      <alignment horizontal="center"/>
    </xf>
    <xf numFmtId="0" fontId="0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left"/>
    </xf>
    <xf numFmtId="0" fontId="6" fillId="0" borderId="56" xfId="0" applyFont="1" applyFill="1" applyBorder="1" applyAlignment="1">
      <alignment horizontal="left"/>
    </xf>
    <xf numFmtId="4" fontId="0" fillId="0" borderId="56" xfId="0" applyNumberFormat="1" applyFont="1" applyFill="1" applyBorder="1" applyAlignment="1">
      <alignment horizontal="left"/>
    </xf>
    <xf numFmtId="164" fontId="11" fillId="0" borderId="56" xfId="0" applyNumberFormat="1" applyFont="1" applyFill="1" applyBorder="1" applyAlignment="1">
      <alignment horizontal="right"/>
    </xf>
    <xf numFmtId="164" fontId="0" fillId="33" borderId="55" xfId="0" applyNumberFormat="1" applyFont="1" applyFill="1" applyBorder="1" applyAlignment="1">
      <alignment horizontal="right"/>
    </xf>
    <xf numFmtId="0" fontId="4" fillId="0" borderId="5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left"/>
    </xf>
    <xf numFmtId="4" fontId="4" fillId="0" borderId="19" xfId="0" applyNumberFormat="1" applyFont="1" applyBorder="1" applyAlignment="1">
      <alignment horizontal="left"/>
    </xf>
    <xf numFmtId="4" fontId="0" fillId="0" borderId="36" xfId="0" applyNumberFormat="1" applyFont="1" applyFill="1" applyBorder="1" applyAlignment="1">
      <alignment horizontal="left"/>
    </xf>
    <xf numFmtId="164" fontId="4" fillId="37" borderId="36" xfId="0" applyNumberFormat="1" applyFont="1" applyFill="1" applyBorder="1" applyAlignment="1">
      <alignment horizontal="right"/>
    </xf>
    <xf numFmtId="164" fontId="55" fillId="33" borderId="30" xfId="0" applyNumberFormat="1" applyFont="1" applyFill="1" applyBorder="1" applyAlignment="1">
      <alignment horizontal="right"/>
    </xf>
    <xf numFmtId="164" fontId="56" fillId="33" borderId="30" xfId="0" applyNumberFormat="1" applyFont="1" applyFill="1" applyBorder="1" applyAlignment="1">
      <alignment horizontal="right"/>
    </xf>
    <xf numFmtId="164" fontId="57" fillId="33" borderId="30" xfId="0" applyNumberFormat="1" applyFont="1" applyFill="1" applyBorder="1" applyAlignment="1">
      <alignment horizontal="right"/>
    </xf>
    <xf numFmtId="164" fontId="4" fillId="38" borderId="58" xfId="0" applyNumberFormat="1" applyFont="1" applyFill="1" applyBorder="1" applyAlignment="1">
      <alignment horizontal="right"/>
    </xf>
    <xf numFmtId="164" fontId="57" fillId="33" borderId="57" xfId="0" applyNumberFormat="1" applyFont="1" applyFill="1" applyBorder="1" applyAlignment="1">
      <alignment horizontal="right"/>
    </xf>
    <xf numFmtId="164" fontId="4" fillId="0" borderId="25" xfId="0" applyNumberFormat="1" applyFont="1" applyFill="1" applyBorder="1" applyAlignment="1">
      <alignment horizontal="right"/>
    </xf>
    <xf numFmtId="0" fontId="6" fillId="0" borderId="56" xfId="0" applyFont="1" applyFill="1" applyBorder="1" applyAlignment="1">
      <alignment horizontal="left" wrapText="1"/>
    </xf>
    <xf numFmtId="164" fontId="13" fillId="33" borderId="57" xfId="0" applyNumberFormat="1" applyFont="1" applyFill="1" applyBorder="1" applyAlignment="1">
      <alignment horizontal="right"/>
    </xf>
    <xf numFmtId="0" fontId="0" fillId="0" borderId="25" xfId="0" applyFont="1" applyFill="1" applyBorder="1" applyAlignment="1">
      <alignment horizontal="left"/>
    </xf>
    <xf numFmtId="164" fontId="11" fillId="0" borderId="25" xfId="0" applyNumberFormat="1" applyFont="1" applyFill="1" applyBorder="1" applyAlignment="1">
      <alignment horizontal="right" wrapText="1"/>
    </xf>
    <xf numFmtId="0" fontId="0" fillId="0" borderId="57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/>
    </xf>
    <xf numFmtId="4" fontId="0" fillId="0" borderId="36" xfId="0" applyNumberFormat="1" applyFont="1" applyFill="1" applyBorder="1" applyAlignment="1">
      <alignment horizontal="left" wrapText="1"/>
    </xf>
    <xf numFmtId="164" fontId="4" fillId="34" borderId="36" xfId="0" applyNumberFormat="1" applyFont="1" applyFill="1" applyBorder="1" applyAlignment="1">
      <alignment horizontal="right"/>
    </xf>
    <xf numFmtId="164" fontId="55" fillId="33" borderId="57" xfId="0" applyNumberFormat="1" applyFont="1" applyFill="1" applyBorder="1" applyAlignment="1">
      <alignment horizontal="right"/>
    </xf>
    <xf numFmtId="164" fontId="4" fillId="34" borderId="22" xfId="0" applyNumberFormat="1" applyFont="1" applyFill="1" applyBorder="1" applyAlignment="1">
      <alignment horizontal="right"/>
    </xf>
    <xf numFmtId="164" fontId="4" fillId="35" borderId="41" xfId="0" applyNumberFormat="1" applyFont="1" applyFill="1" applyBorder="1" applyAlignment="1">
      <alignment horizontal="right"/>
    </xf>
    <xf numFmtId="164" fontId="57" fillId="33" borderId="31" xfId="0" applyNumberFormat="1" applyFont="1" applyFill="1" applyBorder="1" applyAlignment="1">
      <alignment horizontal="right"/>
    </xf>
    <xf numFmtId="0" fontId="0" fillId="0" borderId="59" xfId="0" applyFont="1" applyBorder="1" applyAlignment="1">
      <alignment horizontal="left"/>
    </xf>
    <xf numFmtId="164" fontId="0" fillId="0" borderId="60" xfId="0" applyNumberFormat="1" applyFont="1" applyFill="1" applyBorder="1" applyAlignment="1">
      <alignment horizontal="right"/>
    </xf>
    <xf numFmtId="164" fontId="0" fillId="33" borderId="35" xfId="0" applyNumberFormat="1" applyFill="1" applyBorder="1" applyAlignment="1">
      <alignment horizontal="right"/>
    </xf>
    <xf numFmtId="164" fontId="3" fillId="0" borderId="26" xfId="0" applyNumberFormat="1" applyFont="1" applyBorder="1" applyAlignment="1">
      <alignment horizontal="right"/>
    </xf>
    <xf numFmtId="164" fontId="0" fillId="33" borderId="33" xfId="0" applyNumberFormat="1" applyFont="1" applyFill="1" applyBorder="1" applyAlignment="1">
      <alignment horizontal="right"/>
    </xf>
    <xf numFmtId="164" fontId="0" fillId="0" borderId="61" xfId="0" applyNumberFormat="1" applyFont="1" applyBorder="1" applyAlignment="1">
      <alignment horizontal="right"/>
    </xf>
    <xf numFmtId="164" fontId="0" fillId="0" borderId="41" xfId="0" applyNumberFormat="1" applyFont="1" applyBorder="1" applyAlignment="1">
      <alignment horizontal="right"/>
    </xf>
    <xf numFmtId="164" fontId="4" fillId="35" borderId="62" xfId="0" applyNumberFormat="1" applyFont="1" applyFill="1" applyBorder="1" applyAlignment="1">
      <alignment horizontal="right"/>
    </xf>
    <xf numFmtId="164" fontId="4" fillId="38" borderId="40" xfId="0" applyNumberFormat="1" applyFont="1" applyFill="1" applyBorder="1" applyAlignment="1">
      <alignment horizontal="right"/>
    </xf>
    <xf numFmtId="164" fontId="11" fillId="0" borderId="61" xfId="0" applyNumberFormat="1" applyFont="1" applyFill="1" applyBorder="1" applyAlignment="1">
      <alignment horizontal="right"/>
    </xf>
    <xf numFmtId="164" fontId="4" fillId="34" borderId="41" xfId="0" applyNumberFormat="1" applyFont="1" applyFill="1" applyBorder="1" applyAlignment="1">
      <alignment horizontal="right"/>
    </xf>
    <xf numFmtId="164" fontId="11" fillId="0" borderId="40" xfId="0" applyNumberFormat="1" applyFont="1" applyFill="1" applyBorder="1" applyAlignment="1">
      <alignment horizontal="right"/>
    </xf>
    <xf numFmtId="164" fontId="11" fillId="0" borderId="61" xfId="0" applyNumberFormat="1" applyFont="1" applyFill="1" applyBorder="1" applyAlignment="1">
      <alignment horizontal="right" wrapText="1"/>
    </xf>
    <xf numFmtId="164" fontId="4" fillId="34" borderId="62" xfId="0" applyNumberFormat="1" applyFont="1" applyFill="1" applyBorder="1" applyAlignment="1">
      <alignment horizontal="right"/>
    </xf>
    <xf numFmtId="164" fontId="11" fillId="0" borderId="63" xfId="0" applyNumberFormat="1" applyFont="1" applyFill="1" applyBorder="1" applyAlignment="1">
      <alignment horizontal="right"/>
    </xf>
    <xf numFmtId="164" fontId="4" fillId="37" borderId="62" xfId="0" applyNumberFormat="1" applyFont="1" applyFill="1" applyBorder="1" applyAlignment="1">
      <alignment horizontal="right"/>
    </xf>
    <xf numFmtId="164" fontId="0" fillId="0" borderId="58" xfId="0" applyNumberFormat="1" applyFont="1" applyFill="1" applyBorder="1" applyAlignment="1">
      <alignment horizontal="right"/>
    </xf>
    <xf numFmtId="164" fontId="9" fillId="0" borderId="20" xfId="0" applyNumberFormat="1" applyFont="1" applyBorder="1" applyAlignment="1">
      <alignment horizontal="right"/>
    </xf>
    <xf numFmtId="0" fontId="4" fillId="0" borderId="16" xfId="0" applyFont="1" applyBorder="1" applyAlignment="1">
      <alignment horizontal="left"/>
    </xf>
    <xf numFmtId="0" fontId="5" fillId="0" borderId="50" xfId="0" applyFont="1" applyBorder="1" applyAlignment="1">
      <alignment horizontal="left"/>
    </xf>
    <xf numFmtId="164" fontId="9" fillId="0" borderId="50" xfId="0" applyNumberFormat="1" applyFont="1" applyBorder="1" applyAlignment="1">
      <alignment horizontal="right"/>
    </xf>
    <xf numFmtId="164" fontId="8" fillId="0" borderId="42" xfId="0" applyNumberFormat="1" applyFont="1" applyBorder="1" applyAlignment="1">
      <alignment horizontal="right"/>
    </xf>
    <xf numFmtId="164" fontId="7" fillId="0" borderId="47" xfId="0" applyNumberFormat="1" applyFont="1" applyBorder="1" applyAlignment="1">
      <alignment horizontal="right"/>
    </xf>
    <xf numFmtId="0" fontId="0" fillId="0" borderId="53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60" xfId="0" applyFont="1" applyFill="1" applyBorder="1" applyAlignment="1">
      <alignment horizontal="left"/>
    </xf>
    <xf numFmtId="0" fontId="0" fillId="0" borderId="58" xfId="0" applyFont="1" applyFill="1" applyBorder="1" applyAlignment="1">
      <alignment horizontal="left"/>
    </xf>
    <xf numFmtId="164" fontId="0" fillId="0" borderId="49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left"/>
    </xf>
    <xf numFmtId="0" fontId="0" fillId="0" borderId="8" xfId="47" applyFont="1" applyFill="1" applyBorder="1">
      <alignment/>
      <protection/>
    </xf>
    <xf numFmtId="0" fontId="0" fillId="0" borderId="8" xfId="47" applyFont="1" applyBorder="1" applyAlignment="1">
      <alignment horizontal="left" vertical="center" wrapText="1"/>
      <protection/>
    </xf>
    <xf numFmtId="0" fontId="0" fillId="39" borderId="8" xfId="48" applyFont="1" applyFill="1" applyBorder="1" applyAlignment="1">
      <alignment horizontal="left" vertical="center" wrapText="1"/>
      <protection/>
    </xf>
    <xf numFmtId="164" fontId="4" fillId="38" borderId="60" xfId="0" applyNumberFormat="1" applyFont="1" applyFill="1" applyBorder="1" applyAlignment="1">
      <alignment horizontal="right"/>
    </xf>
    <xf numFmtId="164" fontId="56" fillId="33" borderId="31" xfId="0" applyNumberFormat="1" applyFont="1" applyFill="1" applyBorder="1" applyAlignment="1">
      <alignment horizontal="right"/>
    </xf>
    <xf numFmtId="164" fontId="4" fillId="38" borderId="41" xfId="0" applyNumberFormat="1" applyFont="1" applyFill="1" applyBorder="1" applyAlignment="1">
      <alignment horizontal="right"/>
    </xf>
    <xf numFmtId="164" fontId="0" fillId="0" borderId="54" xfId="0" applyNumberFormat="1" applyFont="1" applyFill="1" applyBorder="1" applyAlignment="1">
      <alignment horizontal="right"/>
    </xf>
    <xf numFmtId="0" fontId="0" fillId="0" borderId="8" xfId="48" applyFont="1" applyFill="1" applyBorder="1" applyAlignment="1">
      <alignment horizontal="left" vertical="center"/>
      <protection/>
    </xf>
    <xf numFmtId="4" fontId="0" fillId="0" borderId="49" xfId="0" applyNumberFormat="1" applyFont="1" applyFill="1" applyBorder="1" applyAlignment="1">
      <alignment horizontal="left"/>
    </xf>
    <xf numFmtId="0" fontId="0" fillId="0" borderId="8" xfId="0" applyFont="1" applyFill="1" applyBorder="1" applyAlignment="1">
      <alignment horizontal="left" wrapText="1"/>
    </xf>
    <xf numFmtId="0" fontId="0" fillId="39" borderId="8" xfId="47" applyFont="1" applyFill="1" applyBorder="1">
      <alignment/>
      <protection/>
    </xf>
    <xf numFmtId="0" fontId="0" fillId="0" borderId="8" xfId="48" applyFont="1" applyFill="1" applyBorder="1" applyAlignment="1">
      <alignment horizontal="left" wrapText="1"/>
      <protection/>
    </xf>
    <xf numFmtId="164" fontId="12" fillId="0" borderId="64" xfId="0" applyNumberFormat="1" applyFont="1" applyBorder="1" applyAlignment="1">
      <alignment horizontal="right"/>
    </xf>
    <xf numFmtId="164" fontId="8" fillId="0" borderId="44" xfId="0" applyNumberFormat="1" applyFont="1" applyBorder="1" applyAlignment="1">
      <alignment horizontal="right"/>
    </xf>
    <xf numFmtId="0" fontId="0" fillId="39" borderId="22" xfId="47" applyFont="1" applyFill="1" applyBorder="1">
      <alignment/>
      <protection/>
    </xf>
    <xf numFmtId="0" fontId="0" fillId="0" borderId="37" xfId="0" applyBorder="1" applyAlignment="1">
      <alignment horizontal="left"/>
    </xf>
    <xf numFmtId="0" fontId="0" fillId="0" borderId="65" xfId="0" applyBorder="1" applyAlignment="1">
      <alignment horizontal="left"/>
    </xf>
    <xf numFmtId="164" fontId="8" fillId="0" borderId="65" xfId="0" applyNumberFormat="1" applyFont="1" applyBorder="1" applyAlignment="1">
      <alignment horizontal="right"/>
    </xf>
    <xf numFmtId="164" fontId="4" fillId="34" borderId="60" xfId="0" applyNumberFormat="1" applyFont="1" applyFill="1" applyBorder="1" applyAlignment="1">
      <alignment horizontal="right"/>
    </xf>
    <xf numFmtId="164" fontId="0" fillId="0" borderId="40" xfId="0" applyNumberFormat="1" applyFont="1" applyBorder="1" applyAlignment="1">
      <alignment horizontal="right"/>
    </xf>
    <xf numFmtId="164" fontId="0" fillId="33" borderId="31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0" fontId="0" fillId="0" borderId="0" xfId="0" applyFill="1" applyAlignment="1">
      <alignment/>
    </xf>
    <xf numFmtId="164" fontId="0" fillId="0" borderId="16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50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4" fontId="0" fillId="0" borderId="16" xfId="0" applyNumberFormat="1" applyFont="1" applyBorder="1" applyAlignment="1">
      <alignment horizontal="center" vertical="center" wrapText="1"/>
    </xf>
    <xf numFmtId="4" fontId="0" fillId="0" borderId="17" xfId="0" applyNumberFormat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Styl 1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5"/>
  <sheetViews>
    <sheetView tabSelected="1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56.00390625" style="0" customWidth="1"/>
    <col min="6" max="29" width="13.00390625" style="0" customWidth="1"/>
  </cols>
  <sheetData>
    <row r="1" spans="1:13" s="1" customFormat="1" ht="19.5" customHeight="1">
      <c r="A1" s="12" t="s">
        <v>277</v>
      </c>
      <c r="B1" s="13"/>
      <c r="C1" s="13"/>
      <c r="D1" s="13"/>
      <c r="E1" s="13"/>
      <c r="F1" s="13"/>
      <c r="G1" s="13"/>
      <c r="H1" s="11"/>
      <c r="I1" s="11"/>
      <c r="J1" s="11"/>
      <c r="K1" s="11"/>
      <c r="L1" s="11"/>
      <c r="M1" s="11"/>
    </row>
    <row r="2" spans="1:13" ht="13.5" thickBot="1">
      <c r="A2" s="11"/>
      <c r="B2" s="11"/>
      <c r="C2" s="11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" customHeight="1" thickBot="1">
      <c r="A3" s="11"/>
      <c r="B3" s="11"/>
      <c r="C3" s="11"/>
      <c r="D3" s="14"/>
      <c r="E3" s="199" t="s">
        <v>1</v>
      </c>
      <c r="F3" s="200"/>
      <c r="G3" s="201">
        <v>65000</v>
      </c>
      <c r="H3" s="15"/>
      <c r="I3" s="15"/>
      <c r="J3" s="14"/>
      <c r="K3" s="14"/>
      <c r="L3" s="14"/>
      <c r="M3" s="14"/>
    </row>
    <row r="4" spans="1:13" ht="15" customHeight="1">
      <c r="A4" s="11"/>
      <c r="B4" s="11"/>
      <c r="C4" s="11"/>
      <c r="D4" s="14"/>
      <c r="E4" s="16" t="s">
        <v>87</v>
      </c>
      <c r="F4" s="105"/>
      <c r="G4" s="202">
        <v>26580.8</v>
      </c>
      <c r="H4" s="15"/>
      <c r="I4" s="15"/>
      <c r="J4" s="14"/>
      <c r="K4" s="14"/>
      <c r="L4" s="14"/>
      <c r="M4" s="14"/>
    </row>
    <row r="5" spans="1:13" ht="15" customHeight="1">
      <c r="A5" s="11"/>
      <c r="B5" s="11"/>
      <c r="C5" s="11"/>
      <c r="D5" s="14"/>
      <c r="E5" s="205" t="s">
        <v>176</v>
      </c>
      <c r="F5" s="108"/>
      <c r="G5" s="223">
        <v>12800</v>
      </c>
      <c r="H5" s="15"/>
      <c r="I5" s="15"/>
      <c r="J5" s="14"/>
      <c r="K5" s="14"/>
      <c r="L5" s="14"/>
      <c r="M5" s="14"/>
    </row>
    <row r="6" spans="1:13" ht="15" customHeight="1">
      <c r="A6" s="11"/>
      <c r="B6" s="11"/>
      <c r="C6" s="11"/>
      <c r="D6" s="14"/>
      <c r="E6" s="205" t="s">
        <v>213</v>
      </c>
      <c r="F6" s="108"/>
      <c r="G6" s="223">
        <v>4377.9</v>
      </c>
      <c r="H6" s="15"/>
      <c r="I6" s="15"/>
      <c r="J6" s="14"/>
      <c r="K6" s="14"/>
      <c r="L6" s="14"/>
      <c r="M6" s="14"/>
    </row>
    <row r="7" spans="1:13" ht="15" customHeight="1">
      <c r="A7" s="11"/>
      <c r="B7" s="11"/>
      <c r="C7" s="11"/>
      <c r="D7" s="14"/>
      <c r="E7" s="205" t="s">
        <v>271</v>
      </c>
      <c r="F7" s="108"/>
      <c r="G7" s="223">
        <v>4200</v>
      </c>
      <c r="H7" s="15"/>
      <c r="I7" s="15"/>
      <c r="J7" s="14"/>
      <c r="K7" s="14"/>
      <c r="L7" s="14"/>
      <c r="M7" s="14"/>
    </row>
    <row r="8" spans="1:13" ht="15" customHeight="1">
      <c r="A8" s="11"/>
      <c r="B8" s="11"/>
      <c r="C8" s="11"/>
      <c r="D8" s="14"/>
      <c r="E8" s="225" t="s">
        <v>280</v>
      </c>
      <c r="F8" s="226"/>
      <c r="G8" s="227">
        <v>400</v>
      </c>
      <c r="H8" s="15"/>
      <c r="I8" s="15"/>
      <c r="J8" s="14"/>
      <c r="K8" s="14"/>
      <c r="L8" s="14"/>
      <c r="M8" s="14"/>
    </row>
    <row r="9" spans="1:13" ht="15" customHeight="1" thickBot="1">
      <c r="A9" s="11"/>
      <c r="B9" s="11"/>
      <c r="C9" s="11"/>
      <c r="D9" s="14"/>
      <c r="E9" s="22" t="s">
        <v>20</v>
      </c>
      <c r="F9" s="24"/>
      <c r="G9" s="198">
        <f>SUM(G3:G8)</f>
        <v>113358.7</v>
      </c>
      <c r="H9" s="15"/>
      <c r="I9" s="15"/>
      <c r="J9" s="14"/>
      <c r="K9" s="14"/>
      <c r="L9" s="14"/>
      <c r="M9" s="14"/>
    </row>
    <row r="10" spans="1:13" ht="15" customHeight="1">
      <c r="A10" s="36" t="s">
        <v>45</v>
      </c>
      <c r="B10" s="14"/>
      <c r="C10" s="14"/>
      <c r="D10" s="14"/>
      <c r="E10" s="96"/>
      <c r="F10" s="96"/>
      <c r="G10" s="97"/>
      <c r="H10" s="15"/>
      <c r="I10" s="15"/>
      <c r="J10" s="14"/>
      <c r="K10" s="14"/>
      <c r="L10" s="14"/>
      <c r="M10" s="14"/>
    </row>
    <row r="11" spans="1:13" ht="15" customHeight="1" thickBot="1">
      <c r="A11" s="14"/>
      <c r="B11" s="14"/>
      <c r="C11" s="14"/>
      <c r="D11" s="14"/>
      <c r="E11" s="14"/>
      <c r="F11" s="14"/>
      <c r="G11" s="19"/>
      <c r="H11" s="15"/>
      <c r="I11" s="15"/>
      <c r="J11" s="14"/>
      <c r="K11" s="14"/>
      <c r="L11" s="14"/>
      <c r="M11" s="14"/>
    </row>
    <row r="12" spans="1:13" ht="15" customHeight="1" thickBot="1">
      <c r="A12" s="18" t="s">
        <v>0</v>
      </c>
      <c r="B12" s="20"/>
      <c r="C12" s="20"/>
      <c r="D12" s="20"/>
      <c r="E12" s="20"/>
      <c r="F12" s="20"/>
      <c r="G12" s="45">
        <v>65000</v>
      </c>
      <c r="H12" s="104" t="s">
        <v>21</v>
      </c>
      <c r="I12" s="115"/>
      <c r="J12" s="10"/>
      <c r="K12" s="10"/>
      <c r="L12" s="14"/>
      <c r="M12" s="14"/>
    </row>
    <row r="13" spans="1:13" ht="15" customHeight="1">
      <c r="A13" s="16" t="s">
        <v>2</v>
      </c>
      <c r="B13" s="17"/>
      <c r="C13" s="17"/>
      <c r="D13" s="17"/>
      <c r="E13" s="17" t="s">
        <v>141</v>
      </c>
      <c r="F13" s="105"/>
      <c r="G13" s="106">
        <v>-58000</v>
      </c>
      <c r="H13" s="15"/>
      <c r="I13" s="15"/>
      <c r="J13" s="10"/>
      <c r="K13" s="10"/>
      <c r="L13" s="14"/>
      <c r="M13" s="14"/>
    </row>
    <row r="14" spans="1:13" ht="15" customHeight="1">
      <c r="A14" s="114" t="s">
        <v>3</v>
      </c>
      <c r="B14" s="111"/>
      <c r="C14" s="111"/>
      <c r="D14" s="111"/>
      <c r="E14" s="111"/>
      <c r="F14" s="112"/>
      <c r="G14" s="203">
        <f>G12+G13</f>
        <v>7000</v>
      </c>
      <c r="H14" s="15"/>
      <c r="I14" s="15"/>
      <c r="J14" s="10"/>
      <c r="K14" s="10"/>
      <c r="L14" s="14"/>
      <c r="M14" s="14"/>
    </row>
    <row r="15" spans="1:13" ht="15" customHeight="1">
      <c r="A15" s="204" t="s">
        <v>88</v>
      </c>
      <c r="B15" s="111"/>
      <c r="C15" s="111"/>
      <c r="D15" s="111"/>
      <c r="E15" s="111"/>
      <c r="F15" s="112"/>
      <c r="G15" s="113">
        <v>26580.8</v>
      </c>
      <c r="H15" s="15"/>
      <c r="I15" s="15"/>
      <c r="J15" s="10"/>
      <c r="K15" s="10"/>
      <c r="L15" s="14"/>
      <c r="M15" s="14"/>
    </row>
    <row r="16" spans="1:13" ht="15" customHeight="1">
      <c r="A16" s="205" t="s">
        <v>89</v>
      </c>
      <c r="B16" s="107"/>
      <c r="C16" s="107"/>
      <c r="D16" s="107"/>
      <c r="E16" s="107"/>
      <c r="F16" s="108"/>
      <c r="G16" s="113">
        <v>-26580.8</v>
      </c>
      <c r="H16" s="15"/>
      <c r="I16" s="15"/>
      <c r="J16" s="10"/>
      <c r="K16" s="10"/>
      <c r="L16" s="14"/>
      <c r="M16" s="14"/>
    </row>
    <row r="17" spans="1:13" ht="15" customHeight="1">
      <c r="A17" s="205" t="s">
        <v>144</v>
      </c>
      <c r="B17" s="107"/>
      <c r="C17" s="107"/>
      <c r="D17" s="107"/>
      <c r="E17" s="107"/>
      <c r="F17" s="108"/>
      <c r="G17" s="222">
        <v>-217.5</v>
      </c>
      <c r="H17" s="15"/>
      <c r="I17" s="15"/>
      <c r="J17" s="10"/>
      <c r="K17" s="10"/>
      <c r="L17" s="14"/>
      <c r="M17" s="14"/>
    </row>
    <row r="18" spans="1:13" ht="15" customHeight="1">
      <c r="A18" s="205" t="s">
        <v>169</v>
      </c>
      <c r="B18" s="107"/>
      <c r="C18" s="107"/>
      <c r="D18" s="107"/>
      <c r="E18" s="107"/>
      <c r="F18" s="108"/>
      <c r="G18" s="222">
        <v>-3994.7</v>
      </c>
      <c r="H18" s="15"/>
      <c r="I18" s="15"/>
      <c r="J18" s="10"/>
      <c r="K18" s="10"/>
      <c r="L18" s="14"/>
      <c r="M18" s="14"/>
    </row>
    <row r="19" spans="1:13" ht="15" customHeight="1">
      <c r="A19" s="205" t="s">
        <v>178</v>
      </c>
      <c r="B19" s="107"/>
      <c r="C19" s="107"/>
      <c r="D19" s="107"/>
      <c r="E19" s="107"/>
      <c r="F19" s="108"/>
      <c r="G19" s="222">
        <v>12800</v>
      </c>
      <c r="H19" s="15"/>
      <c r="I19" s="15"/>
      <c r="J19" s="10"/>
      <c r="K19" s="10"/>
      <c r="L19" s="14"/>
      <c r="M19" s="14"/>
    </row>
    <row r="20" spans="1:13" ht="15" customHeight="1">
      <c r="A20" s="205" t="s">
        <v>179</v>
      </c>
      <c r="B20" s="107"/>
      <c r="C20" s="107"/>
      <c r="D20" s="107"/>
      <c r="E20" s="107"/>
      <c r="F20" s="108"/>
      <c r="G20" s="222">
        <v>-12800</v>
      </c>
      <c r="H20" s="15"/>
      <c r="I20" s="15"/>
      <c r="J20" s="10"/>
      <c r="K20" s="10"/>
      <c r="L20" s="14"/>
      <c r="M20" s="14"/>
    </row>
    <row r="21" spans="1:13" ht="15" customHeight="1">
      <c r="A21" s="205" t="s">
        <v>177</v>
      </c>
      <c r="B21" s="107"/>
      <c r="C21" s="107"/>
      <c r="D21" s="107"/>
      <c r="E21" s="107"/>
      <c r="F21" s="108"/>
      <c r="G21" s="222">
        <v>-51.8</v>
      </c>
      <c r="H21" s="15"/>
      <c r="I21" s="15"/>
      <c r="J21" s="10"/>
      <c r="K21" s="10"/>
      <c r="L21" s="14"/>
      <c r="M21" s="14"/>
    </row>
    <row r="22" spans="1:13" ht="15" customHeight="1">
      <c r="A22" s="205" t="s">
        <v>212</v>
      </c>
      <c r="B22" s="107"/>
      <c r="C22" s="107"/>
      <c r="D22" s="107"/>
      <c r="E22" s="107"/>
      <c r="F22" s="108"/>
      <c r="G22" s="222">
        <v>-2503.7</v>
      </c>
      <c r="H22" s="15"/>
      <c r="I22" s="15"/>
      <c r="J22" s="10"/>
      <c r="K22" s="10"/>
      <c r="L22" s="14"/>
      <c r="M22" s="14"/>
    </row>
    <row r="23" spans="1:13" ht="15" customHeight="1">
      <c r="A23" s="205" t="s">
        <v>229</v>
      </c>
      <c r="B23" s="107"/>
      <c r="C23" s="107"/>
      <c r="D23" s="107"/>
      <c r="E23" s="107"/>
      <c r="F23" s="108"/>
      <c r="G23" s="222">
        <v>4377.9</v>
      </c>
      <c r="H23" s="15"/>
      <c r="I23" s="15"/>
      <c r="J23" s="10"/>
      <c r="K23" s="10"/>
      <c r="L23" s="14"/>
      <c r="M23" s="14"/>
    </row>
    <row r="24" spans="1:13" ht="15" customHeight="1">
      <c r="A24" s="42" t="s">
        <v>236</v>
      </c>
      <c r="B24" s="107"/>
      <c r="C24" s="107"/>
      <c r="D24" s="107"/>
      <c r="E24" s="107"/>
      <c r="F24" s="108"/>
      <c r="G24" s="222">
        <v>-226.6</v>
      </c>
      <c r="H24" s="15"/>
      <c r="I24" s="15"/>
      <c r="J24" s="10"/>
      <c r="K24" s="10"/>
      <c r="L24" s="14"/>
      <c r="M24" s="14"/>
    </row>
    <row r="25" spans="1:13" ht="15" customHeight="1">
      <c r="A25" s="42" t="s">
        <v>270</v>
      </c>
      <c r="B25" s="107"/>
      <c r="C25" s="107"/>
      <c r="D25" s="107"/>
      <c r="E25" s="107"/>
      <c r="F25" s="108"/>
      <c r="G25" s="222">
        <v>300</v>
      </c>
      <c r="H25" s="15"/>
      <c r="I25" s="15"/>
      <c r="J25" s="10"/>
      <c r="K25" s="10"/>
      <c r="L25" s="14"/>
      <c r="M25" s="14"/>
    </row>
    <row r="26" spans="1:13" ht="15" customHeight="1">
      <c r="A26" s="42" t="s">
        <v>273</v>
      </c>
      <c r="B26" s="107"/>
      <c r="C26" s="107"/>
      <c r="D26" s="107"/>
      <c r="E26" s="107"/>
      <c r="F26" s="108"/>
      <c r="G26" s="222">
        <v>4500</v>
      </c>
      <c r="H26" s="15"/>
      <c r="I26" s="15"/>
      <c r="J26" s="10"/>
      <c r="K26" s="10"/>
      <c r="L26" s="14"/>
      <c r="M26" s="14"/>
    </row>
    <row r="27" spans="1:13" ht="15" customHeight="1">
      <c r="A27" s="42" t="s">
        <v>272</v>
      </c>
      <c r="B27" s="107"/>
      <c r="C27" s="107"/>
      <c r="D27" s="107"/>
      <c r="E27" s="107"/>
      <c r="F27" s="108"/>
      <c r="G27" s="222">
        <v>-300</v>
      </c>
      <c r="H27" s="15"/>
      <c r="I27" s="15"/>
      <c r="J27" s="10"/>
      <c r="K27" s="10"/>
      <c r="L27" s="14"/>
      <c r="M27" s="14"/>
    </row>
    <row r="28" spans="1:13" ht="15" customHeight="1">
      <c r="A28" s="42" t="s">
        <v>298</v>
      </c>
      <c r="B28" s="107"/>
      <c r="C28" s="107"/>
      <c r="D28" s="107"/>
      <c r="E28" s="107"/>
      <c r="F28" s="108"/>
      <c r="G28" s="222">
        <v>400</v>
      </c>
      <c r="H28" s="15"/>
      <c r="I28" s="15"/>
      <c r="J28" s="10"/>
      <c r="K28" s="10"/>
      <c r="L28" s="14"/>
      <c r="M28" s="14"/>
    </row>
    <row r="29" spans="1:13" ht="15" customHeight="1" thickBot="1">
      <c r="A29" s="22" t="s">
        <v>3</v>
      </c>
      <c r="B29" s="23"/>
      <c r="C29" s="23"/>
      <c r="D29" s="23"/>
      <c r="E29" s="23"/>
      <c r="F29" s="24"/>
      <c r="G29" s="100">
        <f>G12+G13+G15+G16+G17+G18+G21+G22+G24+G25+G27</f>
        <v>5.700000000003797</v>
      </c>
      <c r="H29" s="116">
        <f>G12+G15+G19+G23+G26+G27+G28</f>
        <v>113358.7</v>
      </c>
      <c r="I29" s="104"/>
      <c r="J29" s="10"/>
      <c r="K29" s="10"/>
      <c r="L29" s="14"/>
      <c r="M29" s="14"/>
    </row>
    <row r="30" spans="1:13" ht="15" customHeight="1">
      <c r="A30" s="34"/>
      <c r="B30" s="10"/>
      <c r="C30" s="10"/>
      <c r="D30" s="10"/>
      <c r="E30" s="10"/>
      <c r="F30" s="10"/>
      <c r="G30" s="97"/>
      <c r="H30" s="15"/>
      <c r="I30" s="104"/>
      <c r="J30" s="10"/>
      <c r="K30" s="10"/>
      <c r="L30" s="14"/>
      <c r="M30" s="14"/>
    </row>
    <row r="31" spans="1:13" ht="12" customHeight="1" thickBot="1">
      <c r="A31" s="10"/>
      <c r="B31" s="10"/>
      <c r="C31" s="10"/>
      <c r="D31" s="10"/>
      <c r="E31" s="10"/>
      <c r="F31" s="10"/>
      <c r="G31" s="21"/>
      <c r="H31" s="15" t="s">
        <v>19</v>
      </c>
      <c r="I31" s="15"/>
      <c r="J31" s="14"/>
      <c r="K31" s="14"/>
      <c r="L31" s="14"/>
      <c r="M31" s="14"/>
    </row>
    <row r="32" spans="1:29" ht="57.75" customHeight="1" thickBot="1">
      <c r="A32" s="10"/>
      <c r="B32" s="10"/>
      <c r="C32" s="10"/>
      <c r="D32" s="10"/>
      <c r="E32" s="10"/>
      <c r="F32" s="10"/>
      <c r="G32" s="21"/>
      <c r="H32" s="233" t="s">
        <v>139</v>
      </c>
      <c r="I32" s="234"/>
      <c r="J32" s="233" t="s">
        <v>140</v>
      </c>
      <c r="K32" s="235"/>
      <c r="L32" s="235"/>
      <c r="M32" s="236"/>
      <c r="N32" s="233" t="s">
        <v>231</v>
      </c>
      <c r="O32" s="235"/>
      <c r="P32" s="237"/>
      <c r="Q32" s="238"/>
      <c r="R32" s="239" t="s">
        <v>232</v>
      </c>
      <c r="S32" s="235"/>
      <c r="T32" s="240"/>
      <c r="U32" s="240"/>
      <c r="V32" s="240"/>
      <c r="W32" s="240"/>
      <c r="X32" s="237"/>
      <c r="Y32" s="238"/>
      <c r="Z32" s="241" t="s">
        <v>275</v>
      </c>
      <c r="AA32" s="242"/>
      <c r="AB32" s="237"/>
      <c r="AC32" s="238"/>
    </row>
    <row r="33" spans="1:29" ht="107.25" customHeight="1" thickBot="1">
      <c r="A33" s="2" t="s">
        <v>14</v>
      </c>
      <c r="B33" s="3" t="s">
        <v>4</v>
      </c>
      <c r="C33" s="9" t="s">
        <v>5</v>
      </c>
      <c r="D33" s="4" t="s">
        <v>6</v>
      </c>
      <c r="E33" s="4" t="s">
        <v>7</v>
      </c>
      <c r="F33" s="4" t="s">
        <v>12</v>
      </c>
      <c r="G33" s="57" t="s">
        <v>90</v>
      </c>
      <c r="H33" s="129" t="s">
        <v>91</v>
      </c>
      <c r="I33" s="57" t="s">
        <v>11</v>
      </c>
      <c r="J33" s="56" t="s">
        <v>143</v>
      </c>
      <c r="K33" s="5" t="s">
        <v>11</v>
      </c>
      <c r="L33" s="56" t="s">
        <v>170</v>
      </c>
      <c r="M33" s="5" t="s">
        <v>11</v>
      </c>
      <c r="N33" s="56" t="s">
        <v>175</v>
      </c>
      <c r="O33" s="5" t="s">
        <v>11</v>
      </c>
      <c r="P33" s="56" t="s">
        <v>183</v>
      </c>
      <c r="Q33" s="5" t="s">
        <v>11</v>
      </c>
      <c r="R33" s="56" t="s">
        <v>230</v>
      </c>
      <c r="S33" s="5" t="s">
        <v>11</v>
      </c>
      <c r="T33" s="56" t="s">
        <v>235</v>
      </c>
      <c r="U33" s="5" t="s">
        <v>11</v>
      </c>
      <c r="V33" s="56" t="s">
        <v>268</v>
      </c>
      <c r="W33" s="5" t="s">
        <v>11</v>
      </c>
      <c r="X33" s="56" t="s">
        <v>238</v>
      </c>
      <c r="Y33" s="5" t="s">
        <v>11</v>
      </c>
      <c r="Z33" s="56" t="s">
        <v>299</v>
      </c>
      <c r="AA33" s="5" t="s">
        <v>11</v>
      </c>
      <c r="AB33" s="56" t="s">
        <v>281</v>
      </c>
      <c r="AC33" s="5" t="s">
        <v>11</v>
      </c>
    </row>
    <row r="34" spans="1:29" ht="14.25" customHeight="1">
      <c r="A34" s="78">
        <v>92</v>
      </c>
      <c r="B34" s="79">
        <v>3522</v>
      </c>
      <c r="C34" s="79"/>
      <c r="D34" s="171"/>
      <c r="E34" s="80" t="s">
        <v>25</v>
      </c>
      <c r="F34" s="81"/>
      <c r="G34" s="99">
        <f>SUM(G59+G60+G62)</f>
        <v>21700</v>
      </c>
      <c r="H34" s="49"/>
      <c r="I34" s="99">
        <f>SUM(I59+I60+I62)</f>
        <v>26397.3</v>
      </c>
      <c r="J34" s="49"/>
      <c r="K34" s="99">
        <f>SUM(K59+K60+K62)</f>
        <v>26464.8</v>
      </c>
      <c r="L34" s="49"/>
      <c r="M34" s="190">
        <f>SUM(M59+M60+M62)</f>
        <v>21764.8</v>
      </c>
      <c r="N34" s="49"/>
      <c r="O34" s="190">
        <f>SUM(O59+O60+O62)</f>
        <v>21764.8</v>
      </c>
      <c r="P34" s="49"/>
      <c r="Q34" s="190">
        <f>SUM(Q59+Q60+Q61+Q62)</f>
        <v>23664.8</v>
      </c>
      <c r="R34" s="49"/>
      <c r="S34" s="190">
        <f>SUM(S59+S60+S61+S62)</f>
        <v>23664.8</v>
      </c>
      <c r="T34" s="49"/>
      <c r="U34" s="190">
        <f>SUM(U59+U60+U61+U62)</f>
        <v>23664.8</v>
      </c>
      <c r="V34" s="49"/>
      <c r="W34" s="190">
        <f>SUM(W59+W60+W61+W62)</f>
        <v>23664.8</v>
      </c>
      <c r="X34" s="49"/>
      <c r="Y34" s="190">
        <f>SUM(Y59+Y60+Y61+Y62)</f>
        <v>26047</v>
      </c>
      <c r="Z34" s="49"/>
      <c r="AA34" s="190">
        <f>SUM(AA59+AA60+AA61+AA62)</f>
        <v>26073.8</v>
      </c>
      <c r="AB34" s="49"/>
      <c r="AC34" s="190">
        <f>SUM(AC59+AC60+AC61+AC62)</f>
        <v>25478.8</v>
      </c>
    </row>
    <row r="35" spans="1:29" ht="14.25" customHeight="1">
      <c r="A35" s="62"/>
      <c r="B35" s="55"/>
      <c r="C35" s="55">
        <v>6313</v>
      </c>
      <c r="D35" s="25" t="s">
        <v>63</v>
      </c>
      <c r="E35" s="25" t="s">
        <v>64</v>
      </c>
      <c r="F35" s="64"/>
      <c r="G35" s="103">
        <v>0</v>
      </c>
      <c r="H35" s="47">
        <v>1402.3</v>
      </c>
      <c r="I35" s="103">
        <f aca="true" t="shared" si="0" ref="I35:I49">G35+H35</f>
        <v>1402.3</v>
      </c>
      <c r="J35" s="47"/>
      <c r="K35" s="103">
        <f aca="true" t="shared" si="1" ref="K35:K49">I35+J35</f>
        <v>1402.3</v>
      </c>
      <c r="L35" s="47"/>
      <c r="M35" s="103">
        <f aca="true" t="shared" si="2" ref="M35:M48">K35+L35</f>
        <v>1402.3</v>
      </c>
      <c r="N35" s="47"/>
      <c r="O35" s="103">
        <f aca="true" t="shared" si="3" ref="O35:O48">M35+N35</f>
        <v>1402.3</v>
      </c>
      <c r="P35" s="47"/>
      <c r="Q35" s="103">
        <f aca="true" t="shared" si="4" ref="Q35:Q48">O35+P35</f>
        <v>1402.3</v>
      </c>
      <c r="R35" s="47"/>
      <c r="S35" s="103">
        <f aca="true" t="shared" si="5" ref="S35:S58">Q35+R35</f>
        <v>1402.3</v>
      </c>
      <c r="T35" s="47"/>
      <c r="U35" s="103">
        <f aca="true" t="shared" si="6" ref="U35:U58">S35+T35</f>
        <v>1402.3</v>
      </c>
      <c r="V35" s="47"/>
      <c r="W35" s="103">
        <f aca="true" t="shared" si="7" ref="W35:Y58">U35+V35</f>
        <v>1402.3</v>
      </c>
      <c r="X35" s="47">
        <v>-205</v>
      </c>
      <c r="Y35" s="103">
        <f t="shared" si="7"/>
        <v>1197.3</v>
      </c>
      <c r="Z35" s="47"/>
      <c r="AA35" s="103">
        <f aca="true" t="shared" si="8" ref="AA35:AA58">Y35+Z35</f>
        <v>1197.3</v>
      </c>
      <c r="AB35" s="47"/>
      <c r="AC35" s="103">
        <f aca="true" t="shared" si="9" ref="AC35:AC58">AA35+AB35</f>
        <v>1197.3</v>
      </c>
    </row>
    <row r="36" spans="1:29" ht="14.25" customHeight="1">
      <c r="A36" s="62"/>
      <c r="B36" s="55"/>
      <c r="C36" s="55">
        <v>6313</v>
      </c>
      <c r="D36" s="206" t="s">
        <v>80</v>
      </c>
      <c r="E36" s="25" t="s">
        <v>79</v>
      </c>
      <c r="F36" s="208"/>
      <c r="G36" s="103">
        <v>0</v>
      </c>
      <c r="H36" s="47">
        <v>1200</v>
      </c>
      <c r="I36" s="103">
        <f t="shared" si="0"/>
        <v>1200</v>
      </c>
      <c r="J36" s="47"/>
      <c r="K36" s="103">
        <f t="shared" si="1"/>
        <v>1200</v>
      </c>
      <c r="L36" s="47"/>
      <c r="M36" s="103">
        <f t="shared" si="2"/>
        <v>1200</v>
      </c>
      <c r="N36" s="47"/>
      <c r="O36" s="103">
        <f t="shared" si="3"/>
        <v>1200</v>
      </c>
      <c r="P36" s="47"/>
      <c r="Q36" s="103">
        <f t="shared" si="4"/>
        <v>1200</v>
      </c>
      <c r="R36" s="47"/>
      <c r="S36" s="103">
        <f t="shared" si="5"/>
        <v>1200</v>
      </c>
      <c r="T36" s="47"/>
      <c r="U36" s="103">
        <f t="shared" si="6"/>
        <v>1200</v>
      </c>
      <c r="V36" s="47"/>
      <c r="W36" s="103">
        <f t="shared" si="7"/>
        <v>1200</v>
      </c>
      <c r="X36" s="47"/>
      <c r="Y36" s="103">
        <f t="shared" si="7"/>
        <v>1200</v>
      </c>
      <c r="Z36" s="47"/>
      <c r="AA36" s="103">
        <f t="shared" si="8"/>
        <v>1200</v>
      </c>
      <c r="AB36" s="47">
        <v>-26</v>
      </c>
      <c r="AC36" s="103">
        <f t="shared" si="9"/>
        <v>1174</v>
      </c>
    </row>
    <row r="37" spans="1:29" ht="14.25" customHeight="1">
      <c r="A37" s="62"/>
      <c r="B37" s="55"/>
      <c r="C37" s="55">
        <v>6313</v>
      </c>
      <c r="D37" s="206" t="s">
        <v>93</v>
      </c>
      <c r="E37" s="211" t="s">
        <v>99</v>
      </c>
      <c r="F37" s="208"/>
      <c r="G37" s="103">
        <v>13000</v>
      </c>
      <c r="H37" s="47"/>
      <c r="I37" s="103">
        <f t="shared" si="0"/>
        <v>13000</v>
      </c>
      <c r="J37" s="47"/>
      <c r="K37" s="103">
        <f t="shared" si="1"/>
        <v>13000</v>
      </c>
      <c r="L37" s="47">
        <v>3000</v>
      </c>
      <c r="M37" s="103">
        <f t="shared" si="2"/>
        <v>16000</v>
      </c>
      <c r="N37" s="47"/>
      <c r="O37" s="103">
        <f t="shared" si="3"/>
        <v>16000</v>
      </c>
      <c r="P37" s="47"/>
      <c r="Q37" s="103">
        <f t="shared" si="4"/>
        <v>16000</v>
      </c>
      <c r="R37" s="47"/>
      <c r="S37" s="103">
        <f t="shared" si="5"/>
        <v>16000</v>
      </c>
      <c r="T37" s="47"/>
      <c r="U37" s="103">
        <f t="shared" si="6"/>
        <v>16000</v>
      </c>
      <c r="V37" s="47"/>
      <c r="W37" s="103">
        <f t="shared" si="7"/>
        <v>16000</v>
      </c>
      <c r="X37" s="47">
        <v>-3322.8</v>
      </c>
      <c r="Y37" s="103">
        <f t="shared" si="7"/>
        <v>12677.2</v>
      </c>
      <c r="Z37" s="47"/>
      <c r="AA37" s="103">
        <f t="shared" si="8"/>
        <v>12677.2</v>
      </c>
      <c r="AB37" s="47"/>
      <c r="AC37" s="103">
        <f t="shared" si="9"/>
        <v>12677.2</v>
      </c>
    </row>
    <row r="38" spans="1:29" ht="14.25" customHeight="1">
      <c r="A38" s="62"/>
      <c r="B38" s="55"/>
      <c r="C38" s="55">
        <v>6313</v>
      </c>
      <c r="D38" s="206" t="s">
        <v>95</v>
      </c>
      <c r="E38" s="211" t="s">
        <v>101</v>
      </c>
      <c r="F38" s="208"/>
      <c r="G38" s="103">
        <v>2500</v>
      </c>
      <c r="H38" s="47"/>
      <c r="I38" s="103">
        <f t="shared" si="0"/>
        <v>2500</v>
      </c>
      <c r="J38" s="47"/>
      <c r="K38" s="103">
        <f t="shared" si="1"/>
        <v>2500</v>
      </c>
      <c r="L38" s="47">
        <v>-2500</v>
      </c>
      <c r="M38" s="103">
        <f t="shared" si="2"/>
        <v>0</v>
      </c>
      <c r="N38" s="47"/>
      <c r="O38" s="103">
        <f t="shared" si="3"/>
        <v>0</v>
      </c>
      <c r="P38" s="47"/>
      <c r="Q38" s="103">
        <f t="shared" si="4"/>
        <v>0</v>
      </c>
      <c r="R38" s="47"/>
      <c r="S38" s="103">
        <f t="shared" si="5"/>
        <v>0</v>
      </c>
      <c r="T38" s="47"/>
      <c r="U38" s="103">
        <f t="shared" si="6"/>
        <v>0</v>
      </c>
      <c r="V38" s="47"/>
      <c r="W38" s="103">
        <f t="shared" si="7"/>
        <v>0</v>
      </c>
      <c r="X38" s="47"/>
      <c r="Y38" s="103">
        <f t="shared" si="7"/>
        <v>0</v>
      </c>
      <c r="Z38" s="47"/>
      <c r="AA38" s="103">
        <f t="shared" si="8"/>
        <v>0</v>
      </c>
      <c r="AB38" s="47"/>
      <c r="AC38" s="103">
        <f t="shared" si="9"/>
        <v>0</v>
      </c>
    </row>
    <row r="39" spans="1:29" ht="14.25" customHeight="1">
      <c r="A39" s="62"/>
      <c r="B39" s="55"/>
      <c r="C39" s="55">
        <v>6313</v>
      </c>
      <c r="D39" s="206" t="s">
        <v>97</v>
      </c>
      <c r="E39" s="211" t="s">
        <v>107</v>
      </c>
      <c r="F39" s="208"/>
      <c r="G39" s="103">
        <v>2600</v>
      </c>
      <c r="H39" s="47"/>
      <c r="I39" s="103">
        <f t="shared" si="0"/>
        <v>2600</v>
      </c>
      <c r="J39" s="47"/>
      <c r="K39" s="103">
        <f t="shared" si="1"/>
        <v>2600</v>
      </c>
      <c r="L39" s="47">
        <v>-2600</v>
      </c>
      <c r="M39" s="103">
        <f t="shared" si="2"/>
        <v>0</v>
      </c>
      <c r="N39" s="47"/>
      <c r="O39" s="103">
        <f t="shared" si="3"/>
        <v>0</v>
      </c>
      <c r="P39" s="47"/>
      <c r="Q39" s="103">
        <f t="shared" si="4"/>
        <v>0</v>
      </c>
      <c r="R39" s="47"/>
      <c r="S39" s="103">
        <f t="shared" si="5"/>
        <v>0</v>
      </c>
      <c r="T39" s="47"/>
      <c r="U39" s="103">
        <f t="shared" si="6"/>
        <v>0</v>
      </c>
      <c r="V39" s="47"/>
      <c r="W39" s="103">
        <f t="shared" si="7"/>
        <v>0</v>
      </c>
      <c r="X39" s="47"/>
      <c r="Y39" s="103">
        <f t="shared" si="7"/>
        <v>0</v>
      </c>
      <c r="Z39" s="47"/>
      <c r="AA39" s="103">
        <f t="shared" si="8"/>
        <v>0</v>
      </c>
      <c r="AB39" s="47"/>
      <c r="AC39" s="103">
        <f t="shared" si="9"/>
        <v>0</v>
      </c>
    </row>
    <row r="40" spans="1:29" ht="14.25" customHeight="1">
      <c r="A40" s="62"/>
      <c r="B40" s="55"/>
      <c r="C40" s="55">
        <v>6313</v>
      </c>
      <c r="D40" s="206" t="s">
        <v>98</v>
      </c>
      <c r="E40" s="211" t="s">
        <v>108</v>
      </c>
      <c r="F40" s="208"/>
      <c r="G40" s="103">
        <v>700</v>
      </c>
      <c r="H40" s="47"/>
      <c r="I40" s="103">
        <f t="shared" si="0"/>
        <v>700</v>
      </c>
      <c r="J40" s="47"/>
      <c r="K40" s="103">
        <f t="shared" si="1"/>
        <v>700</v>
      </c>
      <c r="L40" s="47">
        <v>-700</v>
      </c>
      <c r="M40" s="103">
        <f t="shared" si="2"/>
        <v>0</v>
      </c>
      <c r="N40" s="47"/>
      <c r="O40" s="103">
        <f t="shared" si="3"/>
        <v>0</v>
      </c>
      <c r="P40" s="47"/>
      <c r="Q40" s="103">
        <f t="shared" si="4"/>
        <v>0</v>
      </c>
      <c r="R40" s="47"/>
      <c r="S40" s="103">
        <f t="shared" si="5"/>
        <v>0</v>
      </c>
      <c r="T40" s="47"/>
      <c r="U40" s="103">
        <f t="shared" si="6"/>
        <v>0</v>
      </c>
      <c r="V40" s="47"/>
      <c r="W40" s="103">
        <f t="shared" si="7"/>
        <v>0</v>
      </c>
      <c r="X40" s="47"/>
      <c r="Y40" s="103">
        <f t="shared" si="7"/>
        <v>0</v>
      </c>
      <c r="Z40" s="47"/>
      <c r="AA40" s="103">
        <f t="shared" si="8"/>
        <v>0</v>
      </c>
      <c r="AB40" s="47"/>
      <c r="AC40" s="103">
        <f t="shared" si="9"/>
        <v>0</v>
      </c>
    </row>
    <row r="41" spans="1:29" ht="14.25" customHeight="1">
      <c r="A41" s="62"/>
      <c r="B41" s="55"/>
      <c r="C41" s="55">
        <v>6313</v>
      </c>
      <c r="D41" s="206" t="s">
        <v>167</v>
      </c>
      <c r="E41" s="211" t="s">
        <v>168</v>
      </c>
      <c r="F41" s="208"/>
      <c r="G41" s="103">
        <v>0</v>
      </c>
      <c r="H41" s="47"/>
      <c r="I41" s="103">
        <f t="shared" si="0"/>
        <v>0</v>
      </c>
      <c r="J41" s="47"/>
      <c r="K41" s="103">
        <f t="shared" si="1"/>
        <v>0</v>
      </c>
      <c r="L41" s="47">
        <v>1000</v>
      </c>
      <c r="M41" s="103">
        <f t="shared" si="2"/>
        <v>1000</v>
      </c>
      <c r="N41" s="47"/>
      <c r="O41" s="103">
        <f t="shared" si="3"/>
        <v>1000</v>
      </c>
      <c r="P41" s="47"/>
      <c r="Q41" s="103">
        <f t="shared" si="4"/>
        <v>1000</v>
      </c>
      <c r="R41" s="47"/>
      <c r="S41" s="103">
        <f t="shared" si="5"/>
        <v>1000</v>
      </c>
      <c r="T41" s="47"/>
      <c r="U41" s="103">
        <f t="shared" si="6"/>
        <v>1000</v>
      </c>
      <c r="V41" s="47"/>
      <c r="W41" s="103">
        <f t="shared" si="7"/>
        <v>1000</v>
      </c>
      <c r="X41" s="47"/>
      <c r="Y41" s="103">
        <f t="shared" si="7"/>
        <v>1000</v>
      </c>
      <c r="Z41" s="47"/>
      <c r="AA41" s="103">
        <f t="shared" si="8"/>
        <v>1000</v>
      </c>
      <c r="AB41" s="47">
        <v>-396</v>
      </c>
      <c r="AC41" s="103">
        <f t="shared" si="9"/>
        <v>604</v>
      </c>
    </row>
    <row r="42" spans="1:29" ht="14.25" customHeight="1">
      <c r="A42" s="62"/>
      <c r="B42" s="55"/>
      <c r="C42" s="55">
        <v>6313</v>
      </c>
      <c r="D42" s="206" t="s">
        <v>216</v>
      </c>
      <c r="E42" s="211" t="s">
        <v>217</v>
      </c>
      <c r="F42" s="208"/>
      <c r="G42" s="103">
        <v>0</v>
      </c>
      <c r="H42" s="47"/>
      <c r="I42" s="103">
        <v>0</v>
      </c>
      <c r="J42" s="47"/>
      <c r="K42" s="103">
        <v>0</v>
      </c>
      <c r="L42" s="47"/>
      <c r="M42" s="103">
        <v>0</v>
      </c>
      <c r="N42" s="47"/>
      <c r="O42" s="103">
        <v>0</v>
      </c>
      <c r="P42" s="47">
        <v>400</v>
      </c>
      <c r="Q42" s="103">
        <f t="shared" si="4"/>
        <v>400</v>
      </c>
      <c r="R42" s="47"/>
      <c r="S42" s="103">
        <f t="shared" si="5"/>
        <v>400</v>
      </c>
      <c r="T42" s="47"/>
      <c r="U42" s="103">
        <f t="shared" si="6"/>
        <v>400</v>
      </c>
      <c r="V42" s="47"/>
      <c r="W42" s="103">
        <f t="shared" si="7"/>
        <v>400</v>
      </c>
      <c r="X42" s="47"/>
      <c r="Y42" s="103">
        <f t="shared" si="7"/>
        <v>400</v>
      </c>
      <c r="Z42" s="47"/>
      <c r="AA42" s="103">
        <f t="shared" si="8"/>
        <v>400</v>
      </c>
      <c r="AB42" s="47">
        <v>-101</v>
      </c>
      <c r="AC42" s="103">
        <f t="shared" si="9"/>
        <v>299</v>
      </c>
    </row>
    <row r="43" spans="1:29" ht="14.25" customHeight="1">
      <c r="A43" s="62"/>
      <c r="B43" s="55"/>
      <c r="C43" s="55">
        <v>6313</v>
      </c>
      <c r="D43" s="206" t="s">
        <v>252</v>
      </c>
      <c r="E43" s="211" t="s">
        <v>253</v>
      </c>
      <c r="F43" s="208"/>
      <c r="G43" s="103">
        <v>0</v>
      </c>
      <c r="H43" s="47"/>
      <c r="I43" s="103">
        <v>0</v>
      </c>
      <c r="J43" s="47"/>
      <c r="K43" s="103">
        <v>0</v>
      </c>
      <c r="L43" s="47"/>
      <c r="M43" s="103">
        <v>0</v>
      </c>
      <c r="N43" s="47"/>
      <c r="O43" s="103">
        <v>0</v>
      </c>
      <c r="P43" s="47"/>
      <c r="Q43" s="103">
        <v>0</v>
      </c>
      <c r="R43" s="47"/>
      <c r="S43" s="103">
        <v>0</v>
      </c>
      <c r="T43" s="47"/>
      <c r="U43" s="103">
        <v>0</v>
      </c>
      <c r="V43" s="47"/>
      <c r="W43" s="103">
        <v>0</v>
      </c>
      <c r="X43" s="47">
        <v>1000</v>
      </c>
      <c r="Y43" s="103">
        <f t="shared" si="7"/>
        <v>1000</v>
      </c>
      <c r="Z43" s="47"/>
      <c r="AA43" s="103">
        <f t="shared" si="8"/>
        <v>1000</v>
      </c>
      <c r="AB43" s="47"/>
      <c r="AC43" s="103">
        <f t="shared" si="9"/>
        <v>1000</v>
      </c>
    </row>
    <row r="44" spans="1:29" ht="14.25" customHeight="1">
      <c r="A44" s="62"/>
      <c r="B44" s="55"/>
      <c r="C44" s="55">
        <v>6313</v>
      </c>
      <c r="D44" s="206" t="s">
        <v>264</v>
      </c>
      <c r="E44" s="211" t="s">
        <v>265</v>
      </c>
      <c r="F44" s="208"/>
      <c r="G44" s="103">
        <v>0</v>
      </c>
      <c r="H44" s="47"/>
      <c r="I44" s="103">
        <v>0</v>
      </c>
      <c r="J44" s="47"/>
      <c r="K44" s="103">
        <v>0</v>
      </c>
      <c r="L44" s="47"/>
      <c r="M44" s="103">
        <v>0</v>
      </c>
      <c r="N44" s="47"/>
      <c r="O44" s="103">
        <v>0</v>
      </c>
      <c r="P44" s="47"/>
      <c r="Q44" s="103">
        <v>0</v>
      </c>
      <c r="R44" s="47"/>
      <c r="S44" s="103">
        <v>0</v>
      </c>
      <c r="T44" s="47"/>
      <c r="U44" s="103">
        <v>0</v>
      </c>
      <c r="V44" s="47"/>
      <c r="W44" s="103">
        <v>0</v>
      </c>
      <c r="X44" s="47">
        <v>3900</v>
      </c>
      <c r="Y44" s="103">
        <f t="shared" si="7"/>
        <v>3900</v>
      </c>
      <c r="Z44" s="47"/>
      <c r="AA44" s="103">
        <f t="shared" si="8"/>
        <v>3900</v>
      </c>
      <c r="AB44" s="47"/>
      <c r="AC44" s="103">
        <f t="shared" si="9"/>
        <v>3900</v>
      </c>
    </row>
    <row r="45" spans="1:29" ht="14.25" customHeight="1">
      <c r="A45" s="62"/>
      <c r="B45" s="55"/>
      <c r="C45" s="55">
        <v>6121</v>
      </c>
      <c r="D45" s="206" t="s">
        <v>260</v>
      </c>
      <c r="E45" s="211" t="s">
        <v>261</v>
      </c>
      <c r="F45" s="208"/>
      <c r="G45" s="103">
        <v>0</v>
      </c>
      <c r="H45" s="47"/>
      <c r="I45" s="103">
        <v>0</v>
      </c>
      <c r="J45" s="47"/>
      <c r="K45" s="103">
        <v>0</v>
      </c>
      <c r="L45" s="47"/>
      <c r="M45" s="103">
        <v>0</v>
      </c>
      <c r="N45" s="47"/>
      <c r="O45" s="103">
        <v>0</v>
      </c>
      <c r="P45" s="47"/>
      <c r="Q45" s="103">
        <v>0</v>
      </c>
      <c r="R45" s="47"/>
      <c r="S45" s="103">
        <v>0</v>
      </c>
      <c r="T45" s="47"/>
      <c r="U45" s="103">
        <v>0</v>
      </c>
      <c r="V45" s="47"/>
      <c r="W45" s="103">
        <v>0</v>
      </c>
      <c r="X45" s="47">
        <v>130</v>
      </c>
      <c r="Y45" s="103">
        <f t="shared" si="7"/>
        <v>130</v>
      </c>
      <c r="Z45" s="47"/>
      <c r="AA45" s="103">
        <f t="shared" si="8"/>
        <v>130</v>
      </c>
      <c r="AB45" s="47"/>
      <c r="AC45" s="103">
        <f t="shared" si="9"/>
        <v>130</v>
      </c>
    </row>
    <row r="46" spans="1:29" ht="14.25" customHeight="1">
      <c r="A46" s="62"/>
      <c r="B46" s="55"/>
      <c r="C46" s="55">
        <v>6121</v>
      </c>
      <c r="D46" s="206" t="s">
        <v>81</v>
      </c>
      <c r="E46" s="25" t="s">
        <v>82</v>
      </c>
      <c r="F46" s="208"/>
      <c r="G46" s="103">
        <v>0</v>
      </c>
      <c r="H46" s="47">
        <v>200</v>
      </c>
      <c r="I46" s="103">
        <f t="shared" si="0"/>
        <v>200</v>
      </c>
      <c r="J46" s="47"/>
      <c r="K46" s="103">
        <f t="shared" si="1"/>
        <v>200</v>
      </c>
      <c r="L46" s="47"/>
      <c r="M46" s="103">
        <f t="shared" si="2"/>
        <v>200</v>
      </c>
      <c r="N46" s="47"/>
      <c r="O46" s="103">
        <f t="shared" si="3"/>
        <v>200</v>
      </c>
      <c r="P46" s="47">
        <v>-200</v>
      </c>
      <c r="Q46" s="103">
        <f t="shared" si="4"/>
        <v>0</v>
      </c>
      <c r="R46" s="47"/>
      <c r="S46" s="103">
        <f t="shared" si="5"/>
        <v>0</v>
      </c>
      <c r="T46" s="47"/>
      <c r="U46" s="103">
        <f t="shared" si="6"/>
        <v>0</v>
      </c>
      <c r="V46" s="47"/>
      <c r="W46" s="103">
        <f t="shared" si="7"/>
        <v>0</v>
      </c>
      <c r="X46" s="47"/>
      <c r="Y46" s="103">
        <f t="shared" si="7"/>
        <v>0</v>
      </c>
      <c r="Z46" s="47"/>
      <c r="AA46" s="103">
        <f t="shared" si="8"/>
        <v>0</v>
      </c>
      <c r="AB46" s="47"/>
      <c r="AC46" s="103">
        <f t="shared" si="9"/>
        <v>0</v>
      </c>
    </row>
    <row r="47" spans="1:29" ht="14.25" customHeight="1">
      <c r="A47" s="62"/>
      <c r="B47" s="55"/>
      <c r="C47" s="55">
        <v>6121</v>
      </c>
      <c r="D47" s="206" t="s">
        <v>69</v>
      </c>
      <c r="E47" s="25" t="s">
        <v>278</v>
      </c>
      <c r="F47" s="208"/>
      <c r="G47" s="103">
        <v>0</v>
      </c>
      <c r="H47" s="47">
        <v>200</v>
      </c>
      <c r="I47" s="103">
        <f t="shared" si="0"/>
        <v>200</v>
      </c>
      <c r="J47" s="47"/>
      <c r="K47" s="103">
        <f t="shared" si="1"/>
        <v>200</v>
      </c>
      <c r="L47" s="47"/>
      <c r="M47" s="103">
        <f t="shared" si="2"/>
        <v>200</v>
      </c>
      <c r="N47" s="47"/>
      <c r="O47" s="103">
        <f t="shared" si="3"/>
        <v>200</v>
      </c>
      <c r="P47" s="47">
        <v>200</v>
      </c>
      <c r="Q47" s="103">
        <f t="shared" si="4"/>
        <v>400</v>
      </c>
      <c r="R47" s="47"/>
      <c r="S47" s="103">
        <f t="shared" si="5"/>
        <v>400</v>
      </c>
      <c r="T47" s="47"/>
      <c r="U47" s="103">
        <f t="shared" si="6"/>
        <v>400</v>
      </c>
      <c r="V47" s="47"/>
      <c r="W47" s="103">
        <f t="shared" si="7"/>
        <v>400</v>
      </c>
      <c r="X47" s="47"/>
      <c r="Y47" s="103">
        <f t="shared" si="7"/>
        <v>400</v>
      </c>
      <c r="Z47" s="47"/>
      <c r="AA47" s="103">
        <f t="shared" si="8"/>
        <v>400</v>
      </c>
      <c r="AB47" s="47"/>
      <c r="AC47" s="103">
        <f t="shared" si="9"/>
        <v>400</v>
      </c>
    </row>
    <row r="48" spans="1:29" ht="14.25" customHeight="1">
      <c r="A48" s="62"/>
      <c r="B48" s="55"/>
      <c r="C48" s="55">
        <v>6121</v>
      </c>
      <c r="D48" s="206" t="s">
        <v>100</v>
      </c>
      <c r="E48" s="211" t="s">
        <v>104</v>
      </c>
      <c r="F48" s="208"/>
      <c r="G48" s="103">
        <v>900</v>
      </c>
      <c r="H48" s="47"/>
      <c r="I48" s="103">
        <f t="shared" si="0"/>
        <v>900</v>
      </c>
      <c r="J48" s="47"/>
      <c r="K48" s="103">
        <f t="shared" si="1"/>
        <v>900</v>
      </c>
      <c r="L48" s="47">
        <v>-900</v>
      </c>
      <c r="M48" s="103">
        <f t="shared" si="2"/>
        <v>0</v>
      </c>
      <c r="N48" s="47"/>
      <c r="O48" s="103">
        <f t="shared" si="3"/>
        <v>0</v>
      </c>
      <c r="P48" s="47"/>
      <c r="Q48" s="103">
        <f t="shared" si="4"/>
        <v>0</v>
      </c>
      <c r="R48" s="47"/>
      <c r="S48" s="103">
        <f t="shared" si="5"/>
        <v>0</v>
      </c>
      <c r="T48" s="47"/>
      <c r="U48" s="103">
        <f t="shared" si="6"/>
        <v>0</v>
      </c>
      <c r="V48" s="47"/>
      <c r="W48" s="103">
        <f t="shared" si="7"/>
        <v>0</v>
      </c>
      <c r="X48" s="47"/>
      <c r="Y48" s="103">
        <f t="shared" si="7"/>
        <v>0</v>
      </c>
      <c r="Z48" s="47"/>
      <c r="AA48" s="103">
        <f t="shared" si="8"/>
        <v>0</v>
      </c>
      <c r="AB48" s="47"/>
      <c r="AC48" s="103">
        <f t="shared" si="9"/>
        <v>0</v>
      </c>
    </row>
    <row r="49" spans="1:29" ht="14.25" customHeight="1">
      <c r="A49" s="62"/>
      <c r="B49" s="55"/>
      <c r="C49" s="55">
        <v>6121</v>
      </c>
      <c r="D49" s="206" t="s">
        <v>241</v>
      </c>
      <c r="E49" s="211" t="s">
        <v>269</v>
      </c>
      <c r="F49" s="208"/>
      <c r="G49" s="103">
        <v>0</v>
      </c>
      <c r="H49" s="47"/>
      <c r="I49" s="103">
        <f t="shared" si="0"/>
        <v>0</v>
      </c>
      <c r="J49" s="47"/>
      <c r="K49" s="103">
        <f t="shared" si="1"/>
        <v>0</v>
      </c>
      <c r="L49" s="47"/>
      <c r="M49" s="103">
        <v>0</v>
      </c>
      <c r="N49" s="47"/>
      <c r="O49" s="103">
        <v>0</v>
      </c>
      <c r="P49" s="47"/>
      <c r="Q49" s="103">
        <v>0</v>
      </c>
      <c r="R49" s="47"/>
      <c r="S49" s="103">
        <v>0</v>
      </c>
      <c r="T49" s="47"/>
      <c r="U49" s="103">
        <v>0</v>
      </c>
      <c r="V49" s="47"/>
      <c r="W49" s="103">
        <v>0</v>
      </c>
      <c r="X49" s="47">
        <v>150</v>
      </c>
      <c r="Y49" s="103">
        <f t="shared" si="7"/>
        <v>150</v>
      </c>
      <c r="Z49" s="47"/>
      <c r="AA49" s="103">
        <f t="shared" si="8"/>
        <v>150</v>
      </c>
      <c r="AB49" s="47"/>
      <c r="AC49" s="103">
        <f t="shared" si="9"/>
        <v>150</v>
      </c>
    </row>
    <row r="50" spans="1:29" ht="14.25" customHeight="1">
      <c r="A50" s="62"/>
      <c r="B50" s="55"/>
      <c r="C50" s="55">
        <v>5171</v>
      </c>
      <c r="D50" s="206" t="s">
        <v>103</v>
      </c>
      <c r="E50" s="211" t="s">
        <v>102</v>
      </c>
      <c r="F50" s="208"/>
      <c r="G50" s="103">
        <v>2000</v>
      </c>
      <c r="H50" s="47"/>
      <c r="I50" s="103">
        <f>G50+H50</f>
        <v>2000</v>
      </c>
      <c r="J50" s="47"/>
      <c r="K50" s="103">
        <f>I50+J50</f>
        <v>2000</v>
      </c>
      <c r="L50" s="47">
        <v>-2000</v>
      </c>
      <c r="M50" s="103">
        <f>K50+L50</f>
        <v>0</v>
      </c>
      <c r="N50" s="47"/>
      <c r="O50" s="103">
        <f>M50+N50</f>
        <v>0</v>
      </c>
      <c r="P50" s="47"/>
      <c r="Q50" s="103">
        <f aca="true" t="shared" si="10" ref="Q50:Q58">O50+P50</f>
        <v>0</v>
      </c>
      <c r="R50" s="47"/>
      <c r="S50" s="103">
        <f t="shared" si="5"/>
        <v>0</v>
      </c>
      <c r="T50" s="47"/>
      <c r="U50" s="103">
        <f t="shared" si="6"/>
        <v>0</v>
      </c>
      <c r="V50" s="47"/>
      <c r="W50" s="103">
        <f t="shared" si="7"/>
        <v>0</v>
      </c>
      <c r="X50" s="47"/>
      <c r="Y50" s="103">
        <f t="shared" si="7"/>
        <v>0</v>
      </c>
      <c r="Z50" s="47"/>
      <c r="AA50" s="103">
        <f t="shared" si="8"/>
        <v>0</v>
      </c>
      <c r="AB50" s="47"/>
      <c r="AC50" s="103">
        <f t="shared" si="9"/>
        <v>0</v>
      </c>
    </row>
    <row r="51" spans="1:29" ht="14.25" customHeight="1">
      <c r="A51" s="74"/>
      <c r="B51" s="82"/>
      <c r="C51" s="82">
        <v>5171</v>
      </c>
      <c r="D51" s="207" t="s">
        <v>46</v>
      </c>
      <c r="E51" s="25" t="s">
        <v>56</v>
      </c>
      <c r="F51" s="209"/>
      <c r="G51" s="135">
        <v>0</v>
      </c>
      <c r="H51" s="46">
        <v>945</v>
      </c>
      <c r="I51" s="103">
        <f>G51+H51</f>
        <v>945</v>
      </c>
      <c r="J51" s="46">
        <v>21.9</v>
      </c>
      <c r="K51" s="103">
        <f>I51+J51</f>
        <v>966.9</v>
      </c>
      <c r="L51" s="46"/>
      <c r="M51" s="103">
        <f>K51+L51</f>
        <v>966.9</v>
      </c>
      <c r="N51" s="46"/>
      <c r="O51" s="103">
        <f>M51+N51</f>
        <v>966.9</v>
      </c>
      <c r="P51" s="46"/>
      <c r="Q51" s="103">
        <f t="shared" si="10"/>
        <v>966.9</v>
      </c>
      <c r="R51" s="46"/>
      <c r="S51" s="103">
        <f t="shared" si="5"/>
        <v>966.9</v>
      </c>
      <c r="T51" s="46"/>
      <c r="U51" s="103">
        <f t="shared" si="6"/>
        <v>966.9</v>
      </c>
      <c r="V51" s="46"/>
      <c r="W51" s="103">
        <f t="shared" si="7"/>
        <v>966.9</v>
      </c>
      <c r="X51" s="46">
        <v>600</v>
      </c>
      <c r="Y51" s="103">
        <f t="shared" si="7"/>
        <v>1566.9</v>
      </c>
      <c r="Z51" s="46"/>
      <c r="AA51" s="103">
        <f t="shared" si="8"/>
        <v>1566.9</v>
      </c>
      <c r="AB51" s="46"/>
      <c r="AC51" s="103">
        <f t="shared" si="9"/>
        <v>1566.9</v>
      </c>
    </row>
    <row r="52" spans="1:29" ht="14.25" customHeight="1">
      <c r="A52" s="74"/>
      <c r="B52" s="82"/>
      <c r="C52" s="82">
        <v>5171</v>
      </c>
      <c r="D52" s="207" t="s">
        <v>65</v>
      </c>
      <c r="E52" s="25" t="s">
        <v>66</v>
      </c>
      <c r="F52" s="209"/>
      <c r="G52" s="135">
        <v>0</v>
      </c>
      <c r="H52" s="46">
        <v>400</v>
      </c>
      <c r="I52" s="103">
        <f>G52+H52</f>
        <v>400</v>
      </c>
      <c r="J52" s="46">
        <v>3.1</v>
      </c>
      <c r="K52" s="103">
        <f>I52+J52</f>
        <v>403.1</v>
      </c>
      <c r="L52" s="46"/>
      <c r="M52" s="103">
        <f>K52+L52</f>
        <v>403.1</v>
      </c>
      <c r="N52" s="46"/>
      <c r="O52" s="103">
        <f>M52+N52</f>
        <v>403.1</v>
      </c>
      <c r="P52" s="46"/>
      <c r="Q52" s="103">
        <f t="shared" si="10"/>
        <v>403.1</v>
      </c>
      <c r="R52" s="46"/>
      <c r="S52" s="103">
        <f t="shared" si="5"/>
        <v>403.1</v>
      </c>
      <c r="T52" s="46"/>
      <c r="U52" s="103">
        <f t="shared" si="6"/>
        <v>403.1</v>
      </c>
      <c r="V52" s="46"/>
      <c r="W52" s="103">
        <f t="shared" si="7"/>
        <v>403.1</v>
      </c>
      <c r="X52" s="46"/>
      <c r="Y52" s="103">
        <f t="shared" si="7"/>
        <v>403.1</v>
      </c>
      <c r="Z52" s="46"/>
      <c r="AA52" s="103">
        <f t="shared" si="8"/>
        <v>403.1</v>
      </c>
      <c r="AB52" s="46"/>
      <c r="AC52" s="103">
        <f t="shared" si="9"/>
        <v>403.1</v>
      </c>
    </row>
    <row r="53" spans="1:29" ht="14.25" customHeight="1">
      <c r="A53" s="74"/>
      <c r="B53" s="82"/>
      <c r="C53" s="82">
        <v>5171</v>
      </c>
      <c r="D53" s="32" t="s">
        <v>67</v>
      </c>
      <c r="E53" s="25" t="s">
        <v>68</v>
      </c>
      <c r="F53" s="60"/>
      <c r="G53" s="135">
        <v>0</v>
      </c>
      <c r="H53" s="46">
        <v>350</v>
      </c>
      <c r="I53" s="103">
        <f>G53+H53</f>
        <v>350</v>
      </c>
      <c r="J53" s="46">
        <v>42.5</v>
      </c>
      <c r="K53" s="103">
        <f>I53+J53</f>
        <v>392.5</v>
      </c>
      <c r="L53" s="46"/>
      <c r="M53" s="103">
        <f>K53+L53</f>
        <v>392.5</v>
      </c>
      <c r="N53" s="46"/>
      <c r="O53" s="103">
        <f>M53+N53</f>
        <v>392.5</v>
      </c>
      <c r="P53" s="46"/>
      <c r="Q53" s="103">
        <f t="shared" si="10"/>
        <v>392.5</v>
      </c>
      <c r="R53" s="46"/>
      <c r="S53" s="103">
        <f t="shared" si="5"/>
        <v>392.5</v>
      </c>
      <c r="T53" s="46"/>
      <c r="U53" s="103">
        <f t="shared" si="6"/>
        <v>392.5</v>
      </c>
      <c r="V53" s="46"/>
      <c r="W53" s="103">
        <f t="shared" si="7"/>
        <v>392.5</v>
      </c>
      <c r="X53" s="46"/>
      <c r="Y53" s="103">
        <f t="shared" si="7"/>
        <v>392.5</v>
      </c>
      <c r="Z53" s="46"/>
      <c r="AA53" s="103">
        <f t="shared" si="8"/>
        <v>392.5</v>
      </c>
      <c r="AB53" s="46"/>
      <c r="AC53" s="103">
        <f t="shared" si="9"/>
        <v>392.5</v>
      </c>
    </row>
    <row r="54" spans="1:29" ht="14.25" customHeight="1">
      <c r="A54" s="74"/>
      <c r="B54" s="82"/>
      <c r="C54" s="82">
        <v>5171</v>
      </c>
      <c r="D54" s="32" t="s">
        <v>188</v>
      </c>
      <c r="E54" s="25" t="s">
        <v>189</v>
      </c>
      <c r="F54" s="60"/>
      <c r="G54" s="135">
        <v>0</v>
      </c>
      <c r="H54" s="46"/>
      <c r="I54" s="135">
        <v>0</v>
      </c>
      <c r="J54" s="46"/>
      <c r="K54" s="135">
        <v>0</v>
      </c>
      <c r="L54" s="46"/>
      <c r="M54" s="135">
        <v>0</v>
      </c>
      <c r="N54" s="46"/>
      <c r="O54" s="135">
        <v>0</v>
      </c>
      <c r="P54" s="46">
        <v>200</v>
      </c>
      <c r="Q54" s="103">
        <f t="shared" si="10"/>
        <v>200</v>
      </c>
      <c r="R54" s="46"/>
      <c r="S54" s="103">
        <f t="shared" si="5"/>
        <v>200</v>
      </c>
      <c r="T54" s="46"/>
      <c r="U54" s="103">
        <f t="shared" si="6"/>
        <v>200</v>
      </c>
      <c r="V54" s="46"/>
      <c r="W54" s="103">
        <f t="shared" si="7"/>
        <v>200</v>
      </c>
      <c r="X54" s="46"/>
      <c r="Y54" s="103">
        <f t="shared" si="7"/>
        <v>200</v>
      </c>
      <c r="Z54" s="46"/>
      <c r="AA54" s="103">
        <f t="shared" si="8"/>
        <v>200</v>
      </c>
      <c r="AB54" s="46"/>
      <c r="AC54" s="103">
        <f t="shared" si="9"/>
        <v>200</v>
      </c>
    </row>
    <row r="55" spans="1:29" ht="14.25" customHeight="1">
      <c r="A55" s="74"/>
      <c r="B55" s="82"/>
      <c r="C55" s="82">
        <v>5171</v>
      </c>
      <c r="D55" s="32" t="s">
        <v>190</v>
      </c>
      <c r="E55" s="25" t="s">
        <v>191</v>
      </c>
      <c r="F55" s="60"/>
      <c r="G55" s="135">
        <v>0</v>
      </c>
      <c r="H55" s="46"/>
      <c r="I55" s="135">
        <v>0</v>
      </c>
      <c r="J55" s="46"/>
      <c r="K55" s="135">
        <v>0</v>
      </c>
      <c r="L55" s="46"/>
      <c r="M55" s="135">
        <v>0</v>
      </c>
      <c r="N55" s="46"/>
      <c r="O55" s="135">
        <v>0</v>
      </c>
      <c r="P55" s="46">
        <v>250</v>
      </c>
      <c r="Q55" s="103">
        <f t="shared" si="10"/>
        <v>250</v>
      </c>
      <c r="R55" s="46"/>
      <c r="S55" s="103">
        <f t="shared" si="5"/>
        <v>250</v>
      </c>
      <c r="T55" s="46"/>
      <c r="U55" s="103">
        <f t="shared" si="6"/>
        <v>250</v>
      </c>
      <c r="V55" s="46"/>
      <c r="W55" s="103">
        <f t="shared" si="7"/>
        <v>250</v>
      </c>
      <c r="X55" s="46"/>
      <c r="Y55" s="103">
        <f t="shared" si="7"/>
        <v>250</v>
      </c>
      <c r="Z55" s="46"/>
      <c r="AA55" s="103">
        <f t="shared" si="8"/>
        <v>250</v>
      </c>
      <c r="AB55" s="46">
        <v>-50</v>
      </c>
      <c r="AC55" s="103">
        <f t="shared" si="9"/>
        <v>200</v>
      </c>
    </row>
    <row r="56" spans="1:29" ht="14.25" customHeight="1">
      <c r="A56" s="74"/>
      <c r="B56" s="82"/>
      <c r="C56" s="82">
        <v>5171</v>
      </c>
      <c r="D56" s="32" t="s">
        <v>193</v>
      </c>
      <c r="E56" s="25" t="s">
        <v>194</v>
      </c>
      <c r="F56" s="60"/>
      <c r="G56" s="135">
        <v>0</v>
      </c>
      <c r="H56" s="46"/>
      <c r="I56" s="135">
        <v>0</v>
      </c>
      <c r="J56" s="46"/>
      <c r="K56" s="135">
        <v>0</v>
      </c>
      <c r="L56" s="46"/>
      <c r="M56" s="135">
        <v>0</v>
      </c>
      <c r="N56" s="46"/>
      <c r="O56" s="135">
        <v>0</v>
      </c>
      <c r="P56" s="46">
        <v>250</v>
      </c>
      <c r="Q56" s="103">
        <f t="shared" si="10"/>
        <v>250</v>
      </c>
      <c r="R56" s="46"/>
      <c r="S56" s="103">
        <f t="shared" si="5"/>
        <v>250</v>
      </c>
      <c r="T56" s="46"/>
      <c r="U56" s="103">
        <f t="shared" si="6"/>
        <v>250</v>
      </c>
      <c r="V56" s="46"/>
      <c r="W56" s="103">
        <f t="shared" si="7"/>
        <v>250</v>
      </c>
      <c r="X56" s="46"/>
      <c r="Y56" s="103">
        <f t="shared" si="7"/>
        <v>250</v>
      </c>
      <c r="Z56" s="46">
        <v>26.8</v>
      </c>
      <c r="AA56" s="103">
        <f t="shared" si="8"/>
        <v>276.8</v>
      </c>
      <c r="AB56" s="46"/>
      <c r="AC56" s="103">
        <f t="shared" si="9"/>
        <v>276.8</v>
      </c>
    </row>
    <row r="57" spans="1:29" ht="14.25" customHeight="1">
      <c r="A57" s="74"/>
      <c r="B57" s="82"/>
      <c r="C57" s="82">
        <v>5171</v>
      </c>
      <c r="D57" s="32" t="s">
        <v>242</v>
      </c>
      <c r="E57" s="25" t="s">
        <v>243</v>
      </c>
      <c r="F57" s="60"/>
      <c r="G57" s="135">
        <v>0</v>
      </c>
      <c r="H57" s="46"/>
      <c r="I57" s="135">
        <v>0</v>
      </c>
      <c r="J57" s="46"/>
      <c r="K57" s="135">
        <v>0</v>
      </c>
      <c r="L57" s="46"/>
      <c r="M57" s="135">
        <v>0</v>
      </c>
      <c r="N57" s="46"/>
      <c r="O57" s="135">
        <v>0</v>
      </c>
      <c r="P57" s="46"/>
      <c r="Q57" s="135">
        <v>0</v>
      </c>
      <c r="R57" s="46"/>
      <c r="S57" s="135">
        <v>0</v>
      </c>
      <c r="T57" s="46"/>
      <c r="U57" s="135">
        <v>0</v>
      </c>
      <c r="V57" s="46"/>
      <c r="W57" s="135">
        <v>0</v>
      </c>
      <c r="X57" s="46">
        <v>130</v>
      </c>
      <c r="Y57" s="103">
        <f t="shared" si="7"/>
        <v>130</v>
      </c>
      <c r="Z57" s="46"/>
      <c r="AA57" s="103">
        <f t="shared" si="8"/>
        <v>130</v>
      </c>
      <c r="AB57" s="46"/>
      <c r="AC57" s="103">
        <f t="shared" si="9"/>
        <v>130</v>
      </c>
    </row>
    <row r="58" spans="1:29" ht="14.25" customHeight="1">
      <c r="A58" s="74"/>
      <c r="B58" s="82"/>
      <c r="C58" s="82">
        <v>5213</v>
      </c>
      <c r="D58" s="32" t="s">
        <v>214</v>
      </c>
      <c r="E58" s="25" t="s">
        <v>215</v>
      </c>
      <c r="F58" s="60"/>
      <c r="G58" s="135">
        <v>0</v>
      </c>
      <c r="H58" s="46"/>
      <c r="I58" s="135">
        <v>0</v>
      </c>
      <c r="J58" s="46"/>
      <c r="K58" s="135">
        <v>0</v>
      </c>
      <c r="L58" s="46"/>
      <c r="M58" s="135">
        <v>0</v>
      </c>
      <c r="N58" s="46"/>
      <c r="O58" s="135">
        <v>0</v>
      </c>
      <c r="P58" s="46">
        <v>800</v>
      </c>
      <c r="Q58" s="135">
        <f t="shared" si="10"/>
        <v>800</v>
      </c>
      <c r="R58" s="46"/>
      <c r="S58" s="135">
        <f t="shared" si="5"/>
        <v>800</v>
      </c>
      <c r="T58" s="46"/>
      <c r="U58" s="135">
        <f t="shared" si="6"/>
        <v>800</v>
      </c>
      <c r="V58" s="46"/>
      <c r="W58" s="135">
        <f t="shared" si="7"/>
        <v>800</v>
      </c>
      <c r="X58" s="46"/>
      <c r="Y58" s="135">
        <f t="shared" si="7"/>
        <v>800</v>
      </c>
      <c r="Z58" s="46"/>
      <c r="AA58" s="135">
        <f t="shared" si="8"/>
        <v>800</v>
      </c>
      <c r="AB58" s="46">
        <v>-22</v>
      </c>
      <c r="AC58" s="135">
        <f t="shared" si="9"/>
        <v>778</v>
      </c>
    </row>
    <row r="59" spans="1:29" ht="14.25" customHeight="1">
      <c r="A59" s="74"/>
      <c r="B59" s="82"/>
      <c r="C59" s="75">
        <v>6121</v>
      </c>
      <c r="D59" s="32"/>
      <c r="E59" s="30" t="s">
        <v>24</v>
      </c>
      <c r="F59" s="60"/>
      <c r="G59" s="102">
        <f>G46+G47+G48</f>
        <v>900</v>
      </c>
      <c r="H59" s="163">
        <f>H46+H47</f>
        <v>400</v>
      </c>
      <c r="I59" s="102">
        <f>SUM(G59:H59)</f>
        <v>1300</v>
      </c>
      <c r="J59" s="163"/>
      <c r="K59" s="102">
        <f>SUM(I59:J59)</f>
        <v>1300</v>
      </c>
      <c r="L59" s="163">
        <v>-900</v>
      </c>
      <c r="M59" s="102">
        <f>SUM(K59:L59)</f>
        <v>400</v>
      </c>
      <c r="N59" s="163"/>
      <c r="O59" s="102">
        <f>SUM(M59:N59)</f>
        <v>400</v>
      </c>
      <c r="P59" s="163"/>
      <c r="Q59" s="102">
        <f>SUM(O59:P59)</f>
        <v>400</v>
      </c>
      <c r="R59" s="163"/>
      <c r="S59" s="102">
        <f>SUM(Q59:R59)</f>
        <v>400</v>
      </c>
      <c r="T59" s="163"/>
      <c r="U59" s="102">
        <f>SUM(S59:T59)</f>
        <v>400</v>
      </c>
      <c r="V59" s="163"/>
      <c r="W59" s="102">
        <f>SUM(U59:V59)</f>
        <v>400</v>
      </c>
      <c r="X59" s="163">
        <f>X45+X49</f>
        <v>280</v>
      </c>
      <c r="Y59" s="102">
        <f>SUM(W59:X59)</f>
        <v>680</v>
      </c>
      <c r="Z59" s="163"/>
      <c r="AA59" s="102">
        <f>SUM(Y59:Z59)</f>
        <v>680</v>
      </c>
      <c r="AB59" s="163"/>
      <c r="AC59" s="102">
        <f>SUM(AA59:AB59)</f>
        <v>680</v>
      </c>
    </row>
    <row r="60" spans="1:29" ht="14.25" customHeight="1">
      <c r="A60" s="74"/>
      <c r="B60" s="82"/>
      <c r="C60" s="75">
        <v>6313</v>
      </c>
      <c r="D60" s="32"/>
      <c r="E60" s="27" t="s">
        <v>29</v>
      </c>
      <c r="F60" s="60"/>
      <c r="G60" s="166">
        <f>G35+G36+G37+G38+G39+G40</f>
        <v>18800</v>
      </c>
      <c r="H60" s="164">
        <f>H35+H36</f>
        <v>2602.3</v>
      </c>
      <c r="I60" s="166">
        <f>SUM(G60:H60)</f>
        <v>21402.3</v>
      </c>
      <c r="J60" s="164"/>
      <c r="K60" s="166">
        <f>SUM(I60:J60)</f>
        <v>21402.3</v>
      </c>
      <c r="L60" s="164">
        <v>-1800</v>
      </c>
      <c r="M60" s="189">
        <f>SUM(K60:L60)</f>
        <v>19602.3</v>
      </c>
      <c r="N60" s="164"/>
      <c r="O60" s="189">
        <f>SUM(M60:N60)</f>
        <v>19602.3</v>
      </c>
      <c r="P60" s="164">
        <v>400</v>
      </c>
      <c r="Q60" s="189">
        <f>SUM(O60:P60)</f>
        <v>20002.3</v>
      </c>
      <c r="R60" s="164"/>
      <c r="S60" s="189">
        <f>SUM(Q60:R60)</f>
        <v>20002.3</v>
      </c>
      <c r="T60" s="164"/>
      <c r="U60" s="189">
        <f>SUM(S60:T60)</f>
        <v>20002.3</v>
      </c>
      <c r="V60" s="164"/>
      <c r="W60" s="189">
        <f>SUM(U60:V60)</f>
        <v>20002.3</v>
      </c>
      <c r="X60" s="164">
        <f>X35+X37+X43+X44</f>
        <v>1372.1999999999998</v>
      </c>
      <c r="Y60" s="189">
        <f>SUM(W60:X60)</f>
        <v>21374.5</v>
      </c>
      <c r="Z60" s="164"/>
      <c r="AA60" s="189">
        <f>SUM(Y60:Z60)</f>
        <v>21374.5</v>
      </c>
      <c r="AB60" s="164">
        <f>AB36+AB41+AB42</f>
        <v>-523</v>
      </c>
      <c r="AC60" s="189">
        <f>SUM(AA60:AB60)</f>
        <v>20851.5</v>
      </c>
    </row>
    <row r="61" spans="1:29" ht="14.25" customHeight="1">
      <c r="A61" s="62"/>
      <c r="B61" s="55"/>
      <c r="C61" s="77">
        <v>5213</v>
      </c>
      <c r="D61" s="25"/>
      <c r="E61" s="30" t="s">
        <v>210</v>
      </c>
      <c r="F61" s="63"/>
      <c r="G61" s="179">
        <v>0</v>
      </c>
      <c r="H61" s="180"/>
      <c r="I61" s="179">
        <v>0</v>
      </c>
      <c r="J61" s="180"/>
      <c r="K61" s="179">
        <v>0</v>
      </c>
      <c r="L61" s="180"/>
      <c r="M61" s="179">
        <v>0</v>
      </c>
      <c r="N61" s="180"/>
      <c r="O61" s="179">
        <v>0</v>
      </c>
      <c r="P61" s="180">
        <v>800</v>
      </c>
      <c r="Q61" s="179">
        <f>SUM(O61:P61)</f>
        <v>800</v>
      </c>
      <c r="R61" s="180"/>
      <c r="S61" s="179">
        <f>SUM(Q61:R61)</f>
        <v>800</v>
      </c>
      <c r="T61" s="180"/>
      <c r="U61" s="179">
        <f>SUM(S61:T61)</f>
        <v>800</v>
      </c>
      <c r="V61" s="180"/>
      <c r="W61" s="179">
        <f>SUM(U61:V61)</f>
        <v>800</v>
      </c>
      <c r="X61" s="180"/>
      <c r="Y61" s="179">
        <f>SUM(W61:X61)</f>
        <v>800</v>
      </c>
      <c r="Z61" s="180"/>
      <c r="AA61" s="179">
        <f>SUM(Y61:Z61)</f>
        <v>800</v>
      </c>
      <c r="AB61" s="180">
        <f>AB58</f>
        <v>-22</v>
      </c>
      <c r="AC61" s="179">
        <f>SUM(AA61:AB61)</f>
        <v>778</v>
      </c>
    </row>
    <row r="62" spans="1:29" ht="14.25" customHeight="1" thickBot="1">
      <c r="A62" s="74"/>
      <c r="B62" s="82"/>
      <c r="C62" s="75">
        <v>5171</v>
      </c>
      <c r="D62" s="32"/>
      <c r="E62" s="27" t="s">
        <v>30</v>
      </c>
      <c r="F62" s="60"/>
      <c r="G62" s="188">
        <f>G50+G51+G52+G53</f>
        <v>2000</v>
      </c>
      <c r="H62" s="165">
        <f>H51+H52+H53</f>
        <v>1695</v>
      </c>
      <c r="I62" s="188">
        <f>G62+H62</f>
        <v>3695</v>
      </c>
      <c r="J62" s="165">
        <v>67.5</v>
      </c>
      <c r="K62" s="188">
        <f>I62+J62</f>
        <v>3762.5</v>
      </c>
      <c r="L62" s="165">
        <v>-2000</v>
      </c>
      <c r="M62" s="188">
        <f>K62+L62</f>
        <v>1762.5</v>
      </c>
      <c r="N62" s="165"/>
      <c r="O62" s="188">
        <f>M62+N62</f>
        <v>1762.5</v>
      </c>
      <c r="P62" s="165">
        <v>700</v>
      </c>
      <c r="Q62" s="188">
        <f>O62+P62</f>
        <v>2462.5</v>
      </c>
      <c r="R62" s="165"/>
      <c r="S62" s="188">
        <f>Q62+R62</f>
        <v>2462.5</v>
      </c>
      <c r="T62" s="165"/>
      <c r="U62" s="188">
        <f>S62+T62</f>
        <v>2462.5</v>
      </c>
      <c r="V62" s="165"/>
      <c r="W62" s="188">
        <f>U62+V62</f>
        <v>2462.5</v>
      </c>
      <c r="X62" s="165">
        <f>X51+X57</f>
        <v>730</v>
      </c>
      <c r="Y62" s="188">
        <f>W62+X62</f>
        <v>3192.5</v>
      </c>
      <c r="Z62" s="165">
        <v>26.8</v>
      </c>
      <c r="AA62" s="188">
        <f>Y62+Z62</f>
        <v>3219.3</v>
      </c>
      <c r="AB62" s="165">
        <f>AB55</f>
        <v>-50</v>
      </c>
      <c r="AC62" s="188">
        <f>AA62+AB62</f>
        <v>3169.3</v>
      </c>
    </row>
    <row r="63" spans="1:29" ht="14.25" customHeight="1">
      <c r="A63" s="78">
        <v>93</v>
      </c>
      <c r="B63" s="79">
        <v>3522</v>
      </c>
      <c r="C63" s="79"/>
      <c r="D63" s="31"/>
      <c r="E63" s="80" t="s">
        <v>26</v>
      </c>
      <c r="F63" s="81"/>
      <c r="G63" s="99">
        <f>SUM(G90+G88+G87)</f>
        <v>5300</v>
      </c>
      <c r="H63" s="49"/>
      <c r="I63" s="99">
        <f>SUM(I90+I88+I87)</f>
        <v>20970.4</v>
      </c>
      <c r="J63" s="49"/>
      <c r="K63" s="99">
        <f>SUM(K90+K88+K87)</f>
        <v>20970.4</v>
      </c>
      <c r="L63" s="49"/>
      <c r="M63" s="190">
        <f>SUM(M90+M88+M87)</f>
        <v>29670.4</v>
      </c>
      <c r="N63" s="49"/>
      <c r="O63" s="190">
        <f>SUM(O90+O88+O87)</f>
        <v>29722.2</v>
      </c>
      <c r="P63" s="49"/>
      <c r="Q63" s="190">
        <f>SUM(Q90+Q88+Q87+Q89)</f>
        <v>32055.800000000003</v>
      </c>
      <c r="R63" s="49"/>
      <c r="S63" s="190">
        <f>SUM(S90+S88+S87+S89)</f>
        <v>32055.800000000003</v>
      </c>
      <c r="T63" s="49"/>
      <c r="U63" s="190">
        <f>SUM(U90+U88+U87+U89)</f>
        <v>32055.800000000003</v>
      </c>
      <c r="V63" s="49"/>
      <c r="W63" s="190">
        <f>SUM(W90+W88+W87+W89)</f>
        <v>32055.800000000003</v>
      </c>
      <c r="X63" s="49"/>
      <c r="Y63" s="190">
        <f>SUM(Y90+Y88+Y87+Y89)</f>
        <v>32755.4</v>
      </c>
      <c r="Z63" s="49"/>
      <c r="AA63" s="190">
        <f>SUM(AA90+AA88+AA87+AA89)</f>
        <v>32613.600000000002</v>
      </c>
      <c r="AB63" s="49"/>
      <c r="AC63" s="190">
        <f>SUM(AC90+AC88+AC87+AC89)</f>
        <v>33103.299999999996</v>
      </c>
    </row>
    <row r="64" spans="1:29" ht="14.25" customHeight="1">
      <c r="A64" s="62"/>
      <c r="B64" s="55"/>
      <c r="C64" s="55">
        <v>6121</v>
      </c>
      <c r="D64" s="32" t="s">
        <v>27</v>
      </c>
      <c r="E64" s="91" t="s">
        <v>28</v>
      </c>
      <c r="F64" s="63"/>
      <c r="G64" s="64">
        <v>0</v>
      </c>
      <c r="H64" s="48">
        <v>8590.3</v>
      </c>
      <c r="I64" s="64">
        <f>G64+H64</f>
        <v>8590.3</v>
      </c>
      <c r="J64" s="48"/>
      <c r="K64" s="64">
        <f>I64+J64</f>
        <v>8590.3</v>
      </c>
      <c r="L64" s="48"/>
      <c r="M64" s="103">
        <f>K64+L64</f>
        <v>8590.3</v>
      </c>
      <c r="N64" s="48"/>
      <c r="O64" s="103">
        <f>M64+N64</f>
        <v>8590.3</v>
      </c>
      <c r="P64" s="48"/>
      <c r="Q64" s="103">
        <f aca="true" t="shared" si="11" ref="Q64:Q90">O64+P64</f>
        <v>8590.3</v>
      </c>
      <c r="R64" s="48"/>
      <c r="S64" s="103">
        <f aca="true" t="shared" si="12" ref="S64:S90">Q64+R64</f>
        <v>8590.3</v>
      </c>
      <c r="T64" s="48"/>
      <c r="U64" s="103">
        <f aca="true" t="shared" si="13" ref="U64:U90">S64+T64</f>
        <v>8590.3</v>
      </c>
      <c r="V64" s="48"/>
      <c r="W64" s="103">
        <f aca="true" t="shared" si="14" ref="W64:Y90">U64+V64</f>
        <v>8590.3</v>
      </c>
      <c r="X64" s="48"/>
      <c r="Y64" s="103">
        <f t="shared" si="14"/>
        <v>8590.3</v>
      </c>
      <c r="Z64" s="48"/>
      <c r="AA64" s="103">
        <f aca="true" t="shared" si="15" ref="AA64:AA90">Y64+Z64</f>
        <v>8590.3</v>
      </c>
      <c r="AB64" s="48"/>
      <c r="AC64" s="103">
        <f aca="true" t="shared" si="16" ref="AC64:AC90">AA64+AB64</f>
        <v>8590.3</v>
      </c>
    </row>
    <row r="65" spans="1:29" ht="14.25" customHeight="1">
      <c r="A65" s="74"/>
      <c r="B65" s="82"/>
      <c r="C65" s="55">
        <v>6121</v>
      </c>
      <c r="D65" s="32" t="s">
        <v>72</v>
      </c>
      <c r="E65" s="91" t="s">
        <v>73</v>
      </c>
      <c r="F65" s="64"/>
      <c r="G65" s="64">
        <v>0</v>
      </c>
      <c r="H65" s="48">
        <v>900</v>
      </c>
      <c r="I65" s="64">
        <f>G65+H65</f>
        <v>900</v>
      </c>
      <c r="J65" s="48"/>
      <c r="K65" s="64">
        <f>I65+J65</f>
        <v>900</v>
      </c>
      <c r="L65" s="48"/>
      <c r="M65" s="103">
        <f>K65+L65</f>
        <v>900</v>
      </c>
      <c r="N65" s="48">
        <v>51.8</v>
      </c>
      <c r="O65" s="103">
        <f>M65+N65</f>
        <v>951.8</v>
      </c>
      <c r="P65" s="48"/>
      <c r="Q65" s="103">
        <f t="shared" si="11"/>
        <v>951.8</v>
      </c>
      <c r="R65" s="48"/>
      <c r="S65" s="103">
        <f t="shared" si="12"/>
        <v>951.8</v>
      </c>
      <c r="T65" s="48"/>
      <c r="U65" s="103">
        <f t="shared" si="13"/>
        <v>951.8</v>
      </c>
      <c r="V65" s="48"/>
      <c r="W65" s="103">
        <f t="shared" si="14"/>
        <v>951.8</v>
      </c>
      <c r="X65" s="48"/>
      <c r="Y65" s="103">
        <f t="shared" si="14"/>
        <v>951.8</v>
      </c>
      <c r="Z65" s="48"/>
      <c r="AA65" s="103">
        <f t="shared" si="15"/>
        <v>951.8</v>
      </c>
      <c r="AB65" s="48"/>
      <c r="AC65" s="103">
        <f t="shared" si="16"/>
        <v>951.8</v>
      </c>
    </row>
    <row r="66" spans="1:29" ht="14.25" customHeight="1">
      <c r="A66" s="74"/>
      <c r="B66" s="82"/>
      <c r="C66" s="55">
        <v>6121</v>
      </c>
      <c r="D66" s="32" t="s">
        <v>55</v>
      </c>
      <c r="E66" s="91" t="s">
        <v>78</v>
      </c>
      <c r="F66" s="63"/>
      <c r="G66" s="64">
        <v>0</v>
      </c>
      <c r="H66" s="48">
        <v>6180.1</v>
      </c>
      <c r="I66" s="64">
        <f>G66+H66</f>
        <v>6180.1</v>
      </c>
      <c r="J66" s="48"/>
      <c r="K66" s="64">
        <f>I66+J66</f>
        <v>6180.1</v>
      </c>
      <c r="L66" s="48"/>
      <c r="M66" s="103">
        <f>K66+L66</f>
        <v>6180.1</v>
      </c>
      <c r="N66" s="48"/>
      <c r="O66" s="103">
        <f>M66+N66</f>
        <v>6180.1</v>
      </c>
      <c r="P66" s="48">
        <v>-680</v>
      </c>
      <c r="Q66" s="103">
        <f t="shared" si="11"/>
        <v>5500.1</v>
      </c>
      <c r="R66" s="48"/>
      <c r="S66" s="103">
        <f t="shared" si="12"/>
        <v>5500.1</v>
      </c>
      <c r="T66" s="48"/>
      <c r="U66" s="103">
        <f t="shared" si="13"/>
        <v>5500.1</v>
      </c>
      <c r="V66" s="48"/>
      <c r="W66" s="103">
        <f t="shared" si="14"/>
        <v>5500.1</v>
      </c>
      <c r="X66" s="48">
        <v>-90</v>
      </c>
      <c r="Y66" s="103">
        <f t="shared" si="14"/>
        <v>5410.1</v>
      </c>
      <c r="Z66" s="48"/>
      <c r="AA66" s="103">
        <f t="shared" si="15"/>
        <v>5410.1</v>
      </c>
      <c r="AB66" s="48"/>
      <c r="AC66" s="103">
        <f t="shared" si="16"/>
        <v>5410.1</v>
      </c>
    </row>
    <row r="67" spans="1:29" ht="14.25" customHeight="1">
      <c r="A67" s="74"/>
      <c r="B67" s="82"/>
      <c r="C67" s="55">
        <v>5213</v>
      </c>
      <c r="D67" s="207" t="s">
        <v>55</v>
      </c>
      <c r="E67" s="91" t="s">
        <v>192</v>
      </c>
      <c r="F67" s="218"/>
      <c r="G67" s="182">
        <v>0</v>
      </c>
      <c r="H67" s="48"/>
      <c r="I67" s="64">
        <v>0</v>
      </c>
      <c r="J67" s="48"/>
      <c r="K67" s="64">
        <v>0</v>
      </c>
      <c r="L67" s="48"/>
      <c r="M67" s="103">
        <v>0</v>
      </c>
      <c r="N67" s="48"/>
      <c r="O67" s="103">
        <v>0</v>
      </c>
      <c r="P67" s="48">
        <v>380</v>
      </c>
      <c r="Q67" s="103">
        <f t="shared" si="11"/>
        <v>380</v>
      </c>
      <c r="R67" s="48"/>
      <c r="S67" s="103">
        <f t="shared" si="12"/>
        <v>380</v>
      </c>
      <c r="T67" s="48"/>
      <c r="U67" s="103">
        <f t="shared" si="13"/>
        <v>380</v>
      </c>
      <c r="V67" s="48"/>
      <c r="W67" s="103">
        <f t="shared" si="14"/>
        <v>380</v>
      </c>
      <c r="X67" s="48"/>
      <c r="Y67" s="103">
        <f t="shared" si="14"/>
        <v>380</v>
      </c>
      <c r="Z67" s="48"/>
      <c r="AA67" s="103">
        <f t="shared" si="15"/>
        <v>380</v>
      </c>
      <c r="AB67" s="48">
        <v>-92.4</v>
      </c>
      <c r="AC67" s="103">
        <f t="shared" si="16"/>
        <v>287.6</v>
      </c>
    </row>
    <row r="68" spans="1:29" ht="14.25" customHeight="1">
      <c r="A68" s="74"/>
      <c r="B68" s="82"/>
      <c r="C68" s="55">
        <v>6121</v>
      </c>
      <c r="D68" s="207" t="s">
        <v>180</v>
      </c>
      <c r="E68" s="91" t="s">
        <v>181</v>
      </c>
      <c r="F68" s="218"/>
      <c r="G68" s="182">
        <v>0</v>
      </c>
      <c r="H68" s="48"/>
      <c r="I68" s="64">
        <v>0</v>
      </c>
      <c r="J68" s="48"/>
      <c r="K68" s="64">
        <v>0</v>
      </c>
      <c r="L68" s="48">
        <v>6800</v>
      </c>
      <c r="M68" s="103">
        <f>K68+L68</f>
        <v>6800</v>
      </c>
      <c r="N68" s="48"/>
      <c r="O68" s="103">
        <f>M68+N68</f>
        <v>6800</v>
      </c>
      <c r="P68" s="48"/>
      <c r="Q68" s="103">
        <f t="shared" si="11"/>
        <v>6800</v>
      </c>
      <c r="R68" s="48"/>
      <c r="S68" s="103">
        <f t="shared" si="12"/>
        <v>6800</v>
      </c>
      <c r="T68" s="48"/>
      <c r="U68" s="103">
        <f t="shared" si="13"/>
        <v>6800</v>
      </c>
      <c r="V68" s="48"/>
      <c r="W68" s="103">
        <f t="shared" si="14"/>
        <v>6800</v>
      </c>
      <c r="X68" s="48">
        <v>-580</v>
      </c>
      <c r="Y68" s="103">
        <f t="shared" si="14"/>
        <v>6220</v>
      </c>
      <c r="Z68" s="48"/>
      <c r="AA68" s="103">
        <f t="shared" si="15"/>
        <v>6220</v>
      </c>
      <c r="AB68" s="48"/>
      <c r="AC68" s="103">
        <f t="shared" si="16"/>
        <v>6220</v>
      </c>
    </row>
    <row r="69" spans="1:29" ht="14.25" customHeight="1">
      <c r="A69" s="74"/>
      <c r="B69" s="82"/>
      <c r="C69" s="55">
        <v>6121</v>
      </c>
      <c r="D69" s="207" t="s">
        <v>186</v>
      </c>
      <c r="E69" s="91" t="s">
        <v>187</v>
      </c>
      <c r="F69" s="218"/>
      <c r="G69" s="182">
        <v>0</v>
      </c>
      <c r="H69" s="48"/>
      <c r="I69" s="64">
        <v>0</v>
      </c>
      <c r="J69" s="48"/>
      <c r="K69" s="64">
        <v>0</v>
      </c>
      <c r="L69" s="48"/>
      <c r="M69" s="103">
        <v>0</v>
      </c>
      <c r="N69" s="48"/>
      <c r="O69" s="103">
        <v>0</v>
      </c>
      <c r="P69" s="48">
        <v>320</v>
      </c>
      <c r="Q69" s="103">
        <f t="shared" si="11"/>
        <v>320</v>
      </c>
      <c r="R69" s="48"/>
      <c r="S69" s="103">
        <f t="shared" si="12"/>
        <v>320</v>
      </c>
      <c r="T69" s="48"/>
      <c r="U69" s="103">
        <f t="shared" si="13"/>
        <v>320</v>
      </c>
      <c r="V69" s="48"/>
      <c r="W69" s="103">
        <f t="shared" si="14"/>
        <v>320</v>
      </c>
      <c r="X69" s="48"/>
      <c r="Y69" s="103">
        <f t="shared" si="14"/>
        <v>320</v>
      </c>
      <c r="Z69" s="48"/>
      <c r="AA69" s="103">
        <f t="shared" si="15"/>
        <v>320</v>
      </c>
      <c r="AB69" s="48"/>
      <c r="AC69" s="103">
        <f t="shared" si="16"/>
        <v>320</v>
      </c>
    </row>
    <row r="70" spans="1:29" ht="14.25" customHeight="1">
      <c r="A70" s="74"/>
      <c r="B70" s="82"/>
      <c r="C70" s="55">
        <v>6121</v>
      </c>
      <c r="D70" s="207" t="s">
        <v>204</v>
      </c>
      <c r="E70" s="91" t="s">
        <v>205</v>
      </c>
      <c r="F70" s="218"/>
      <c r="G70" s="182">
        <v>0</v>
      </c>
      <c r="H70" s="48"/>
      <c r="I70" s="64">
        <v>0</v>
      </c>
      <c r="J70" s="48"/>
      <c r="K70" s="64">
        <v>0</v>
      </c>
      <c r="L70" s="48"/>
      <c r="M70" s="103">
        <v>0</v>
      </c>
      <c r="N70" s="48"/>
      <c r="O70" s="103">
        <v>0</v>
      </c>
      <c r="P70" s="48">
        <v>368</v>
      </c>
      <c r="Q70" s="103">
        <f t="shared" si="11"/>
        <v>368</v>
      </c>
      <c r="R70" s="48"/>
      <c r="S70" s="103">
        <f t="shared" si="12"/>
        <v>368</v>
      </c>
      <c r="T70" s="48"/>
      <c r="U70" s="103">
        <f t="shared" si="13"/>
        <v>368</v>
      </c>
      <c r="V70" s="48"/>
      <c r="W70" s="103">
        <f t="shared" si="14"/>
        <v>368</v>
      </c>
      <c r="X70" s="48"/>
      <c r="Y70" s="103">
        <f t="shared" si="14"/>
        <v>368</v>
      </c>
      <c r="Z70" s="48"/>
      <c r="AA70" s="103">
        <f t="shared" si="15"/>
        <v>368</v>
      </c>
      <c r="AB70" s="48"/>
      <c r="AC70" s="103">
        <f t="shared" si="16"/>
        <v>368</v>
      </c>
    </row>
    <row r="71" spans="1:29" ht="14.25" customHeight="1">
      <c r="A71" s="74"/>
      <c r="B71" s="82"/>
      <c r="C71" s="55">
        <v>6313</v>
      </c>
      <c r="D71" s="206" t="s">
        <v>105</v>
      </c>
      <c r="E71" s="210" t="s">
        <v>92</v>
      </c>
      <c r="F71" s="208"/>
      <c r="G71" s="103">
        <v>3000</v>
      </c>
      <c r="H71" s="48"/>
      <c r="I71" s="64">
        <f>G71+H71</f>
        <v>3000</v>
      </c>
      <c r="J71" s="48"/>
      <c r="K71" s="64">
        <f>I71+J71</f>
        <v>3000</v>
      </c>
      <c r="L71" s="48">
        <v>500</v>
      </c>
      <c r="M71" s="103">
        <f>K71+L71</f>
        <v>3500</v>
      </c>
      <c r="N71" s="48"/>
      <c r="O71" s="103">
        <f>M71+N71</f>
        <v>3500</v>
      </c>
      <c r="P71" s="48"/>
      <c r="Q71" s="103">
        <f t="shared" si="11"/>
        <v>3500</v>
      </c>
      <c r="R71" s="48"/>
      <c r="S71" s="103">
        <f t="shared" si="12"/>
        <v>3500</v>
      </c>
      <c r="T71" s="48"/>
      <c r="U71" s="103">
        <f t="shared" si="13"/>
        <v>3500</v>
      </c>
      <c r="V71" s="48"/>
      <c r="W71" s="103">
        <f t="shared" si="14"/>
        <v>3500</v>
      </c>
      <c r="X71" s="48">
        <v>-3500</v>
      </c>
      <c r="Y71" s="103">
        <f t="shared" si="14"/>
        <v>0</v>
      </c>
      <c r="Z71" s="48"/>
      <c r="AA71" s="103">
        <f t="shared" si="15"/>
        <v>0</v>
      </c>
      <c r="AB71" s="48"/>
      <c r="AC71" s="103">
        <f t="shared" si="16"/>
        <v>0</v>
      </c>
    </row>
    <row r="72" spans="1:29" ht="14.25" customHeight="1">
      <c r="A72" s="74"/>
      <c r="B72" s="82"/>
      <c r="C72" s="55">
        <v>6313</v>
      </c>
      <c r="D72" s="206" t="s">
        <v>148</v>
      </c>
      <c r="E72" s="210" t="s">
        <v>149</v>
      </c>
      <c r="F72" s="208"/>
      <c r="G72" s="103">
        <v>0</v>
      </c>
      <c r="H72" s="48"/>
      <c r="I72" s="64">
        <f>G72+H72</f>
        <v>0</v>
      </c>
      <c r="J72" s="48"/>
      <c r="K72" s="64">
        <f>I72+J72</f>
        <v>0</v>
      </c>
      <c r="L72" s="48">
        <v>3700</v>
      </c>
      <c r="M72" s="103">
        <f>K72+L72</f>
        <v>3700</v>
      </c>
      <c r="N72" s="48"/>
      <c r="O72" s="103">
        <f>M72+N72</f>
        <v>3700</v>
      </c>
      <c r="P72" s="48"/>
      <c r="Q72" s="103">
        <f t="shared" si="11"/>
        <v>3700</v>
      </c>
      <c r="R72" s="48"/>
      <c r="S72" s="103">
        <f t="shared" si="12"/>
        <v>3700</v>
      </c>
      <c r="T72" s="48"/>
      <c r="U72" s="103">
        <f t="shared" si="13"/>
        <v>3700</v>
      </c>
      <c r="V72" s="48"/>
      <c r="W72" s="103">
        <f t="shared" si="14"/>
        <v>3700</v>
      </c>
      <c r="X72" s="48"/>
      <c r="Y72" s="103">
        <f t="shared" si="14"/>
        <v>3700</v>
      </c>
      <c r="Z72" s="48"/>
      <c r="AA72" s="103">
        <f t="shared" si="15"/>
        <v>3700</v>
      </c>
      <c r="AB72" s="48"/>
      <c r="AC72" s="103">
        <f t="shared" si="16"/>
        <v>3700</v>
      </c>
    </row>
    <row r="73" spans="1:29" ht="14.25" customHeight="1">
      <c r="A73" s="74"/>
      <c r="B73" s="82"/>
      <c r="C73" s="55">
        <v>6313</v>
      </c>
      <c r="D73" s="206" t="s">
        <v>184</v>
      </c>
      <c r="E73" s="210" t="s">
        <v>185</v>
      </c>
      <c r="F73" s="208"/>
      <c r="G73" s="103">
        <v>0</v>
      </c>
      <c r="H73" s="48"/>
      <c r="I73" s="64">
        <f>G73+H73</f>
        <v>0</v>
      </c>
      <c r="J73" s="48"/>
      <c r="K73" s="64">
        <f>I73+J73</f>
        <v>0</v>
      </c>
      <c r="L73" s="48"/>
      <c r="M73" s="103">
        <v>0</v>
      </c>
      <c r="N73" s="48"/>
      <c r="O73" s="103">
        <v>0</v>
      </c>
      <c r="P73" s="48">
        <v>96.3</v>
      </c>
      <c r="Q73" s="103">
        <f t="shared" si="11"/>
        <v>96.3</v>
      </c>
      <c r="R73" s="48"/>
      <c r="S73" s="103">
        <f t="shared" si="12"/>
        <v>96.3</v>
      </c>
      <c r="T73" s="48"/>
      <c r="U73" s="103">
        <f t="shared" si="13"/>
        <v>96.3</v>
      </c>
      <c r="V73" s="48"/>
      <c r="W73" s="103">
        <f t="shared" si="14"/>
        <v>96.3</v>
      </c>
      <c r="X73" s="48"/>
      <c r="Y73" s="103">
        <f t="shared" si="14"/>
        <v>96.3</v>
      </c>
      <c r="Z73" s="48"/>
      <c r="AA73" s="103">
        <f t="shared" si="15"/>
        <v>96.3</v>
      </c>
      <c r="AB73" s="48"/>
      <c r="AC73" s="103">
        <f t="shared" si="16"/>
        <v>96.3</v>
      </c>
    </row>
    <row r="74" spans="1:29" ht="14.25" customHeight="1">
      <c r="A74" s="74"/>
      <c r="B74" s="82"/>
      <c r="C74" s="55">
        <v>6313</v>
      </c>
      <c r="D74" s="206" t="s">
        <v>218</v>
      </c>
      <c r="E74" s="210" t="s">
        <v>220</v>
      </c>
      <c r="F74" s="208"/>
      <c r="G74" s="103">
        <v>0</v>
      </c>
      <c r="H74" s="48"/>
      <c r="I74" s="64">
        <v>0</v>
      </c>
      <c r="J74" s="48"/>
      <c r="K74" s="64">
        <v>0</v>
      </c>
      <c r="L74" s="48"/>
      <c r="M74" s="103">
        <v>0</v>
      </c>
      <c r="N74" s="48"/>
      <c r="O74" s="103">
        <v>0</v>
      </c>
      <c r="P74" s="48">
        <v>250</v>
      </c>
      <c r="Q74" s="103">
        <f t="shared" si="11"/>
        <v>250</v>
      </c>
      <c r="R74" s="48"/>
      <c r="S74" s="103">
        <f t="shared" si="12"/>
        <v>250</v>
      </c>
      <c r="T74" s="48"/>
      <c r="U74" s="103">
        <f t="shared" si="13"/>
        <v>250</v>
      </c>
      <c r="V74" s="48"/>
      <c r="W74" s="103">
        <f t="shared" si="14"/>
        <v>250</v>
      </c>
      <c r="X74" s="48"/>
      <c r="Y74" s="103">
        <f t="shared" si="14"/>
        <v>250</v>
      </c>
      <c r="Z74" s="48"/>
      <c r="AA74" s="103">
        <f t="shared" si="15"/>
        <v>250</v>
      </c>
      <c r="AB74" s="48"/>
      <c r="AC74" s="103">
        <f t="shared" si="16"/>
        <v>250</v>
      </c>
    </row>
    <row r="75" spans="1:29" ht="14.25" customHeight="1">
      <c r="A75" s="74"/>
      <c r="B75" s="82"/>
      <c r="C75" s="55">
        <v>6313</v>
      </c>
      <c r="D75" s="206" t="s">
        <v>219</v>
      </c>
      <c r="E75" s="210" t="s">
        <v>221</v>
      </c>
      <c r="F75" s="208"/>
      <c r="G75" s="103">
        <v>0</v>
      </c>
      <c r="H75" s="48"/>
      <c r="I75" s="64">
        <v>0</v>
      </c>
      <c r="J75" s="48"/>
      <c r="K75" s="64">
        <v>0</v>
      </c>
      <c r="L75" s="48"/>
      <c r="M75" s="103">
        <v>0</v>
      </c>
      <c r="N75" s="48"/>
      <c r="O75" s="103">
        <v>0</v>
      </c>
      <c r="P75" s="48">
        <v>597</v>
      </c>
      <c r="Q75" s="103">
        <f t="shared" si="11"/>
        <v>597</v>
      </c>
      <c r="R75" s="48"/>
      <c r="S75" s="103">
        <f t="shared" si="12"/>
        <v>597</v>
      </c>
      <c r="T75" s="48"/>
      <c r="U75" s="103">
        <f t="shared" si="13"/>
        <v>597</v>
      </c>
      <c r="V75" s="48"/>
      <c r="W75" s="103">
        <f t="shared" si="14"/>
        <v>597</v>
      </c>
      <c r="X75" s="48"/>
      <c r="Y75" s="103">
        <f t="shared" si="14"/>
        <v>597</v>
      </c>
      <c r="Z75" s="48"/>
      <c r="AA75" s="103">
        <f t="shared" si="15"/>
        <v>597</v>
      </c>
      <c r="AB75" s="48">
        <v>-47.9</v>
      </c>
      <c r="AC75" s="103">
        <f t="shared" si="16"/>
        <v>549.1</v>
      </c>
    </row>
    <row r="76" spans="1:29" ht="14.25" customHeight="1">
      <c r="A76" s="74"/>
      <c r="B76" s="82"/>
      <c r="C76" s="55">
        <v>6313</v>
      </c>
      <c r="D76" s="206" t="s">
        <v>250</v>
      </c>
      <c r="E76" s="210" t="s">
        <v>251</v>
      </c>
      <c r="F76" s="208"/>
      <c r="G76" s="103">
        <v>0</v>
      </c>
      <c r="H76" s="48"/>
      <c r="I76" s="64">
        <v>0</v>
      </c>
      <c r="J76" s="48"/>
      <c r="K76" s="64">
        <v>0</v>
      </c>
      <c r="L76" s="48"/>
      <c r="M76" s="103">
        <v>0</v>
      </c>
      <c r="N76" s="48"/>
      <c r="O76" s="103">
        <v>0</v>
      </c>
      <c r="P76" s="48"/>
      <c r="Q76" s="103">
        <v>0</v>
      </c>
      <c r="R76" s="48"/>
      <c r="S76" s="103">
        <v>0</v>
      </c>
      <c r="T76" s="48"/>
      <c r="U76" s="103">
        <v>0</v>
      </c>
      <c r="V76" s="48"/>
      <c r="W76" s="103">
        <v>0</v>
      </c>
      <c r="X76" s="48">
        <v>449.3</v>
      </c>
      <c r="Y76" s="103">
        <f t="shared" si="14"/>
        <v>449.3</v>
      </c>
      <c r="Z76" s="48"/>
      <c r="AA76" s="103">
        <f t="shared" si="15"/>
        <v>449.3</v>
      </c>
      <c r="AB76" s="48"/>
      <c r="AC76" s="103">
        <f t="shared" si="16"/>
        <v>449.3</v>
      </c>
    </row>
    <row r="77" spans="1:29" ht="14.25" customHeight="1">
      <c r="A77" s="74"/>
      <c r="B77" s="82"/>
      <c r="C77" s="55">
        <v>6313</v>
      </c>
      <c r="D77" s="206" t="s">
        <v>254</v>
      </c>
      <c r="E77" s="210" t="s">
        <v>255</v>
      </c>
      <c r="F77" s="208"/>
      <c r="G77" s="103">
        <v>0</v>
      </c>
      <c r="H77" s="48"/>
      <c r="I77" s="64">
        <v>0</v>
      </c>
      <c r="J77" s="48"/>
      <c r="K77" s="64">
        <v>0</v>
      </c>
      <c r="L77" s="48"/>
      <c r="M77" s="103">
        <v>0</v>
      </c>
      <c r="N77" s="48"/>
      <c r="O77" s="103">
        <v>0</v>
      </c>
      <c r="P77" s="48"/>
      <c r="Q77" s="103">
        <v>0</v>
      </c>
      <c r="R77" s="48"/>
      <c r="S77" s="103">
        <v>0</v>
      </c>
      <c r="T77" s="48"/>
      <c r="U77" s="103">
        <v>0</v>
      </c>
      <c r="V77" s="48"/>
      <c r="W77" s="103">
        <v>0</v>
      </c>
      <c r="X77" s="48">
        <v>450</v>
      </c>
      <c r="Y77" s="103">
        <f t="shared" si="14"/>
        <v>450</v>
      </c>
      <c r="Z77" s="48"/>
      <c r="AA77" s="103">
        <f t="shared" si="15"/>
        <v>450</v>
      </c>
      <c r="AB77" s="48"/>
      <c r="AC77" s="103">
        <f t="shared" si="16"/>
        <v>450</v>
      </c>
    </row>
    <row r="78" spans="1:29" ht="14.25" customHeight="1">
      <c r="A78" s="74"/>
      <c r="B78" s="82"/>
      <c r="C78" s="55">
        <v>6313</v>
      </c>
      <c r="D78" s="206" t="s">
        <v>258</v>
      </c>
      <c r="E78" s="210" t="s">
        <v>259</v>
      </c>
      <c r="F78" s="208"/>
      <c r="G78" s="103">
        <v>0</v>
      </c>
      <c r="H78" s="48"/>
      <c r="I78" s="64">
        <v>0</v>
      </c>
      <c r="J78" s="48"/>
      <c r="K78" s="64">
        <v>0</v>
      </c>
      <c r="L78" s="48"/>
      <c r="M78" s="103">
        <v>0</v>
      </c>
      <c r="N78" s="48"/>
      <c r="O78" s="103">
        <v>0</v>
      </c>
      <c r="P78" s="48"/>
      <c r="Q78" s="103">
        <v>0</v>
      </c>
      <c r="R78" s="48"/>
      <c r="S78" s="103">
        <v>0</v>
      </c>
      <c r="T78" s="48"/>
      <c r="U78" s="103">
        <v>0</v>
      </c>
      <c r="V78" s="48"/>
      <c r="W78" s="103">
        <v>0</v>
      </c>
      <c r="X78" s="48">
        <v>2587.6</v>
      </c>
      <c r="Y78" s="103">
        <f t="shared" si="14"/>
        <v>2587.6</v>
      </c>
      <c r="Z78" s="48"/>
      <c r="AA78" s="103">
        <f t="shared" si="15"/>
        <v>2587.6</v>
      </c>
      <c r="AB78" s="48"/>
      <c r="AC78" s="103">
        <f t="shared" si="16"/>
        <v>2587.6</v>
      </c>
    </row>
    <row r="79" spans="1:30" ht="14.25" customHeight="1">
      <c r="A79" s="74"/>
      <c r="B79" s="82"/>
      <c r="C79" s="55">
        <v>6313</v>
      </c>
      <c r="D79" s="206" t="s">
        <v>282</v>
      </c>
      <c r="E79" s="210" t="s">
        <v>283</v>
      </c>
      <c r="F79" s="208"/>
      <c r="G79" s="103">
        <v>0</v>
      </c>
      <c r="H79" s="48"/>
      <c r="I79" s="64">
        <v>0</v>
      </c>
      <c r="J79" s="48"/>
      <c r="K79" s="64">
        <v>0</v>
      </c>
      <c r="L79" s="48"/>
      <c r="M79" s="103">
        <v>0</v>
      </c>
      <c r="N79" s="48"/>
      <c r="O79" s="103">
        <v>0</v>
      </c>
      <c r="P79" s="48"/>
      <c r="Q79" s="103">
        <v>0</v>
      </c>
      <c r="R79" s="48"/>
      <c r="S79" s="103">
        <v>0</v>
      </c>
      <c r="T79" s="48"/>
      <c r="U79" s="103">
        <v>0</v>
      </c>
      <c r="V79" s="48"/>
      <c r="W79" s="103">
        <v>0</v>
      </c>
      <c r="X79" s="48"/>
      <c r="Y79" s="103">
        <v>0</v>
      </c>
      <c r="Z79" s="48"/>
      <c r="AA79" s="103">
        <v>0</v>
      </c>
      <c r="AB79" s="48">
        <v>130</v>
      </c>
      <c r="AC79" s="103">
        <f t="shared" si="16"/>
        <v>130</v>
      </c>
      <c r="AD79" s="51"/>
    </row>
    <row r="80" spans="1:30" ht="14.25" customHeight="1">
      <c r="A80" s="74"/>
      <c r="B80" s="82"/>
      <c r="C80" s="55">
        <v>6313</v>
      </c>
      <c r="D80" s="206" t="s">
        <v>284</v>
      </c>
      <c r="E80" s="210" t="s">
        <v>285</v>
      </c>
      <c r="F80" s="208"/>
      <c r="G80" s="103">
        <v>0</v>
      </c>
      <c r="H80" s="48"/>
      <c r="I80" s="64">
        <v>0</v>
      </c>
      <c r="J80" s="48"/>
      <c r="K80" s="64">
        <v>0</v>
      </c>
      <c r="L80" s="48"/>
      <c r="M80" s="103">
        <v>0</v>
      </c>
      <c r="N80" s="48"/>
      <c r="O80" s="103">
        <v>0</v>
      </c>
      <c r="P80" s="48"/>
      <c r="Q80" s="103">
        <v>0</v>
      </c>
      <c r="R80" s="48"/>
      <c r="S80" s="103">
        <v>0</v>
      </c>
      <c r="T80" s="48"/>
      <c r="U80" s="103">
        <v>0</v>
      </c>
      <c r="V80" s="48"/>
      <c r="W80" s="103">
        <v>0</v>
      </c>
      <c r="X80" s="48"/>
      <c r="Y80" s="103">
        <v>0</v>
      </c>
      <c r="Z80" s="48"/>
      <c r="AA80" s="103">
        <v>0</v>
      </c>
      <c r="AB80" s="48">
        <v>550</v>
      </c>
      <c r="AC80" s="103">
        <f t="shared" si="16"/>
        <v>550</v>
      </c>
      <c r="AD80" s="51"/>
    </row>
    <row r="81" spans="1:30" ht="14.25" customHeight="1">
      <c r="A81" s="74"/>
      <c r="B81" s="82"/>
      <c r="C81" s="55">
        <v>6313</v>
      </c>
      <c r="D81" s="206" t="s">
        <v>286</v>
      </c>
      <c r="E81" s="210" t="s">
        <v>287</v>
      </c>
      <c r="F81" s="208"/>
      <c r="G81" s="103">
        <v>0</v>
      </c>
      <c r="H81" s="48"/>
      <c r="I81" s="64">
        <v>0</v>
      </c>
      <c r="J81" s="48"/>
      <c r="K81" s="64">
        <v>0</v>
      </c>
      <c r="L81" s="48"/>
      <c r="M81" s="103">
        <v>0</v>
      </c>
      <c r="N81" s="48"/>
      <c r="O81" s="103">
        <v>0</v>
      </c>
      <c r="P81" s="48"/>
      <c r="Q81" s="103">
        <v>0</v>
      </c>
      <c r="R81" s="48"/>
      <c r="S81" s="103">
        <v>0</v>
      </c>
      <c r="T81" s="48"/>
      <c r="U81" s="103">
        <v>0</v>
      </c>
      <c r="V81" s="48"/>
      <c r="W81" s="103">
        <v>0</v>
      </c>
      <c r="X81" s="48"/>
      <c r="Y81" s="103">
        <v>0</v>
      </c>
      <c r="Z81" s="48"/>
      <c r="AA81" s="103">
        <v>0</v>
      </c>
      <c r="AB81" s="48">
        <v>100</v>
      </c>
      <c r="AC81" s="103">
        <f t="shared" si="16"/>
        <v>100</v>
      </c>
      <c r="AD81" s="51"/>
    </row>
    <row r="82" spans="1:29" ht="14.25" customHeight="1">
      <c r="A82" s="74"/>
      <c r="B82" s="82"/>
      <c r="C82" s="55">
        <v>5171</v>
      </c>
      <c r="D82" s="206" t="s">
        <v>106</v>
      </c>
      <c r="E82" s="210" t="s">
        <v>94</v>
      </c>
      <c r="F82" s="208"/>
      <c r="G82" s="103">
        <v>1300</v>
      </c>
      <c r="H82" s="48"/>
      <c r="I82" s="64">
        <f>G82+H82</f>
        <v>1300</v>
      </c>
      <c r="J82" s="48"/>
      <c r="K82" s="64">
        <f>I82+J82</f>
        <v>1300</v>
      </c>
      <c r="L82" s="48">
        <v>-1300</v>
      </c>
      <c r="M82" s="103">
        <f>K82+L82</f>
        <v>0</v>
      </c>
      <c r="N82" s="48"/>
      <c r="O82" s="103">
        <f>M82+N82</f>
        <v>0</v>
      </c>
      <c r="P82" s="48"/>
      <c r="Q82" s="103">
        <f t="shared" si="11"/>
        <v>0</v>
      </c>
      <c r="R82" s="48"/>
      <c r="S82" s="103">
        <f t="shared" si="12"/>
        <v>0</v>
      </c>
      <c r="T82" s="48"/>
      <c r="U82" s="103">
        <f t="shared" si="13"/>
        <v>0</v>
      </c>
      <c r="V82" s="48"/>
      <c r="W82" s="103">
        <f t="shared" si="14"/>
        <v>0</v>
      </c>
      <c r="X82" s="48"/>
      <c r="Y82" s="103">
        <f t="shared" si="14"/>
        <v>0</v>
      </c>
      <c r="Z82" s="48"/>
      <c r="AA82" s="103">
        <f t="shared" si="15"/>
        <v>0</v>
      </c>
      <c r="AB82" s="48"/>
      <c r="AC82" s="103">
        <f t="shared" si="16"/>
        <v>0</v>
      </c>
    </row>
    <row r="83" spans="1:29" ht="14.25" customHeight="1">
      <c r="A83" s="74"/>
      <c r="B83" s="82"/>
      <c r="C83" s="55">
        <v>5171</v>
      </c>
      <c r="D83" s="206" t="s">
        <v>109</v>
      </c>
      <c r="E83" s="210" t="s">
        <v>96</v>
      </c>
      <c r="F83" s="208"/>
      <c r="G83" s="103">
        <v>1000</v>
      </c>
      <c r="H83" s="48"/>
      <c r="I83" s="64">
        <f>G83+H83</f>
        <v>1000</v>
      </c>
      <c r="J83" s="48"/>
      <c r="K83" s="64">
        <f>I83+J83</f>
        <v>1000</v>
      </c>
      <c r="L83" s="48">
        <v>-1000</v>
      </c>
      <c r="M83" s="103">
        <f>K83+L83</f>
        <v>0</v>
      </c>
      <c r="N83" s="48"/>
      <c r="O83" s="103">
        <f>M83+N83</f>
        <v>0</v>
      </c>
      <c r="P83" s="48"/>
      <c r="Q83" s="103">
        <f t="shared" si="11"/>
        <v>0</v>
      </c>
      <c r="R83" s="48"/>
      <c r="S83" s="103">
        <f t="shared" si="12"/>
        <v>0</v>
      </c>
      <c r="T83" s="48"/>
      <c r="U83" s="103">
        <f t="shared" si="13"/>
        <v>0</v>
      </c>
      <c r="V83" s="48"/>
      <c r="W83" s="103">
        <f t="shared" si="14"/>
        <v>0</v>
      </c>
      <c r="X83" s="48"/>
      <c r="Y83" s="103">
        <f t="shared" si="14"/>
        <v>0</v>
      </c>
      <c r="Z83" s="48"/>
      <c r="AA83" s="103">
        <f t="shared" si="15"/>
        <v>0</v>
      </c>
      <c r="AB83" s="48"/>
      <c r="AC83" s="103">
        <f t="shared" si="16"/>
        <v>0</v>
      </c>
    </row>
    <row r="84" spans="1:29" ht="14.25" customHeight="1">
      <c r="A84" s="74"/>
      <c r="B84" s="82"/>
      <c r="C84" s="55">
        <v>5171</v>
      </c>
      <c r="D84" s="206" t="s">
        <v>201</v>
      </c>
      <c r="E84" s="210" t="s">
        <v>202</v>
      </c>
      <c r="F84" s="208"/>
      <c r="G84" s="182">
        <v>0</v>
      </c>
      <c r="H84" s="48"/>
      <c r="I84" s="64">
        <v>0</v>
      </c>
      <c r="J84" s="48"/>
      <c r="K84" s="64">
        <v>0</v>
      </c>
      <c r="L84" s="48"/>
      <c r="M84" s="103">
        <v>0</v>
      </c>
      <c r="N84" s="48"/>
      <c r="O84" s="103">
        <v>0</v>
      </c>
      <c r="P84" s="48">
        <v>448.3</v>
      </c>
      <c r="Q84" s="103">
        <f t="shared" si="11"/>
        <v>448.3</v>
      </c>
      <c r="R84" s="48"/>
      <c r="S84" s="103">
        <f t="shared" si="12"/>
        <v>448.3</v>
      </c>
      <c r="T84" s="48"/>
      <c r="U84" s="103">
        <f t="shared" si="13"/>
        <v>448.3</v>
      </c>
      <c r="V84" s="48"/>
      <c r="W84" s="103">
        <f t="shared" si="14"/>
        <v>448.3</v>
      </c>
      <c r="X84" s="48">
        <v>56.7</v>
      </c>
      <c r="Y84" s="103">
        <f t="shared" si="14"/>
        <v>505</v>
      </c>
      <c r="Z84" s="48"/>
      <c r="AA84" s="103">
        <f t="shared" si="15"/>
        <v>505</v>
      </c>
      <c r="AB84" s="48"/>
      <c r="AC84" s="103">
        <f t="shared" si="16"/>
        <v>505</v>
      </c>
    </row>
    <row r="85" spans="1:29" ht="14.25" customHeight="1">
      <c r="A85" s="74"/>
      <c r="B85" s="82"/>
      <c r="C85" s="55">
        <v>5171</v>
      </c>
      <c r="D85" s="206" t="s">
        <v>203</v>
      </c>
      <c r="E85" s="210" t="s">
        <v>267</v>
      </c>
      <c r="F85" s="208"/>
      <c r="G85" s="182">
        <v>0</v>
      </c>
      <c r="H85" s="48"/>
      <c r="I85" s="64">
        <v>0</v>
      </c>
      <c r="J85" s="48"/>
      <c r="K85" s="64">
        <v>0</v>
      </c>
      <c r="L85" s="48"/>
      <c r="M85" s="103">
        <v>0</v>
      </c>
      <c r="N85" s="48"/>
      <c r="O85" s="103">
        <v>0</v>
      </c>
      <c r="P85" s="48">
        <v>554</v>
      </c>
      <c r="Q85" s="103">
        <f t="shared" si="11"/>
        <v>554</v>
      </c>
      <c r="R85" s="48"/>
      <c r="S85" s="103">
        <f t="shared" si="12"/>
        <v>554</v>
      </c>
      <c r="T85" s="48"/>
      <c r="U85" s="103">
        <f t="shared" si="13"/>
        <v>554</v>
      </c>
      <c r="V85" s="48"/>
      <c r="W85" s="103">
        <f t="shared" si="14"/>
        <v>554</v>
      </c>
      <c r="X85" s="48">
        <v>156</v>
      </c>
      <c r="Y85" s="103">
        <f t="shared" si="14"/>
        <v>710</v>
      </c>
      <c r="Z85" s="48"/>
      <c r="AA85" s="103">
        <f t="shared" si="15"/>
        <v>710</v>
      </c>
      <c r="AB85" s="48"/>
      <c r="AC85" s="103">
        <f t="shared" si="16"/>
        <v>710</v>
      </c>
    </row>
    <row r="86" spans="1:29" ht="14.25" customHeight="1">
      <c r="A86" s="74"/>
      <c r="B86" s="82"/>
      <c r="C86" s="55">
        <v>5171</v>
      </c>
      <c r="D86" s="206" t="s">
        <v>244</v>
      </c>
      <c r="E86" s="210" t="s">
        <v>245</v>
      </c>
      <c r="F86" s="208"/>
      <c r="G86" s="182">
        <v>0</v>
      </c>
      <c r="H86" s="48"/>
      <c r="I86" s="64">
        <v>0</v>
      </c>
      <c r="J86" s="48"/>
      <c r="K86" s="64">
        <v>0</v>
      </c>
      <c r="L86" s="48"/>
      <c r="M86" s="103">
        <v>0</v>
      </c>
      <c r="N86" s="48"/>
      <c r="O86" s="103">
        <v>0</v>
      </c>
      <c r="P86" s="48"/>
      <c r="Q86" s="103">
        <v>0</v>
      </c>
      <c r="R86" s="48"/>
      <c r="S86" s="103">
        <v>0</v>
      </c>
      <c r="T86" s="48"/>
      <c r="U86" s="103">
        <v>0</v>
      </c>
      <c r="V86" s="48"/>
      <c r="W86" s="103">
        <v>0</v>
      </c>
      <c r="X86" s="48">
        <v>1170</v>
      </c>
      <c r="Y86" s="103">
        <f t="shared" si="14"/>
        <v>1170</v>
      </c>
      <c r="Z86" s="48">
        <v>-141.8</v>
      </c>
      <c r="AA86" s="103">
        <f t="shared" si="15"/>
        <v>1028.2</v>
      </c>
      <c r="AB86" s="48">
        <v>-150</v>
      </c>
      <c r="AC86" s="103">
        <f t="shared" si="16"/>
        <v>878.2</v>
      </c>
    </row>
    <row r="87" spans="1:29" ht="14.25" customHeight="1">
      <c r="A87" s="74"/>
      <c r="B87" s="82"/>
      <c r="C87" s="77">
        <v>6121</v>
      </c>
      <c r="D87" s="30"/>
      <c r="E87" s="30" t="s">
        <v>24</v>
      </c>
      <c r="F87" s="63"/>
      <c r="G87" s="87">
        <f>G64+G65+G66</f>
        <v>0</v>
      </c>
      <c r="H87" s="110">
        <f>H64+H65+H66</f>
        <v>15670.4</v>
      </c>
      <c r="I87" s="87">
        <f>G87+H87</f>
        <v>15670.4</v>
      </c>
      <c r="J87" s="110"/>
      <c r="K87" s="87">
        <f>I87+J87</f>
        <v>15670.4</v>
      </c>
      <c r="L87" s="110">
        <v>6800</v>
      </c>
      <c r="M87" s="191">
        <f>K87+L87</f>
        <v>22470.4</v>
      </c>
      <c r="N87" s="110">
        <v>51.8</v>
      </c>
      <c r="O87" s="191">
        <f>M87+N87</f>
        <v>22522.2</v>
      </c>
      <c r="P87" s="110">
        <v>8</v>
      </c>
      <c r="Q87" s="191">
        <f t="shared" si="11"/>
        <v>22530.2</v>
      </c>
      <c r="R87" s="110"/>
      <c r="S87" s="191">
        <f t="shared" si="12"/>
        <v>22530.2</v>
      </c>
      <c r="T87" s="110"/>
      <c r="U87" s="191">
        <f t="shared" si="13"/>
        <v>22530.2</v>
      </c>
      <c r="V87" s="110"/>
      <c r="W87" s="191">
        <f t="shared" si="14"/>
        <v>22530.2</v>
      </c>
      <c r="X87" s="110">
        <f>X66+X68</f>
        <v>-670</v>
      </c>
      <c r="Y87" s="191">
        <f t="shared" si="14"/>
        <v>21860.2</v>
      </c>
      <c r="Z87" s="110"/>
      <c r="AA87" s="191">
        <f t="shared" si="15"/>
        <v>21860.2</v>
      </c>
      <c r="AB87" s="110"/>
      <c r="AC87" s="191">
        <f t="shared" si="16"/>
        <v>21860.2</v>
      </c>
    </row>
    <row r="88" spans="1:29" ht="14.25" customHeight="1">
      <c r="A88" s="62"/>
      <c r="B88" s="55"/>
      <c r="C88" s="77">
        <v>6313</v>
      </c>
      <c r="D88" s="30"/>
      <c r="E88" s="30" t="s">
        <v>29</v>
      </c>
      <c r="F88" s="63"/>
      <c r="G88" s="213">
        <f>G71</f>
        <v>3000</v>
      </c>
      <c r="H88" s="214"/>
      <c r="I88" s="213">
        <f>G88+H88</f>
        <v>3000</v>
      </c>
      <c r="J88" s="214"/>
      <c r="K88" s="213">
        <f>I88+J88</f>
        <v>3000</v>
      </c>
      <c r="L88" s="214">
        <v>4200</v>
      </c>
      <c r="M88" s="215">
        <f>K88+L88</f>
        <v>7200</v>
      </c>
      <c r="N88" s="214"/>
      <c r="O88" s="215">
        <f>M88+N88</f>
        <v>7200</v>
      </c>
      <c r="P88" s="214">
        <v>943.3</v>
      </c>
      <c r="Q88" s="215">
        <f t="shared" si="11"/>
        <v>8143.3</v>
      </c>
      <c r="R88" s="214"/>
      <c r="S88" s="215">
        <f t="shared" si="12"/>
        <v>8143.3</v>
      </c>
      <c r="T88" s="214"/>
      <c r="U88" s="215">
        <f t="shared" si="13"/>
        <v>8143.3</v>
      </c>
      <c r="V88" s="214"/>
      <c r="W88" s="215">
        <f t="shared" si="14"/>
        <v>8143.3</v>
      </c>
      <c r="X88" s="214">
        <f>X71+X76+X77+X78</f>
        <v>-13.099999999999909</v>
      </c>
      <c r="Y88" s="215">
        <f t="shared" si="14"/>
        <v>8130.200000000001</v>
      </c>
      <c r="Z88" s="214"/>
      <c r="AA88" s="215">
        <f t="shared" si="15"/>
        <v>8130.200000000001</v>
      </c>
      <c r="AB88" s="214">
        <f>AB75+AB79+AB80+AB81</f>
        <v>732.1</v>
      </c>
      <c r="AC88" s="215">
        <f t="shared" si="16"/>
        <v>8862.300000000001</v>
      </c>
    </row>
    <row r="89" spans="1:29" ht="14.25" customHeight="1">
      <c r="A89" s="62"/>
      <c r="B89" s="55"/>
      <c r="C89" s="77">
        <v>5213</v>
      </c>
      <c r="D89" s="30"/>
      <c r="E89" s="30" t="s">
        <v>210</v>
      </c>
      <c r="F89" s="63"/>
      <c r="G89" s="213">
        <v>0</v>
      </c>
      <c r="H89" s="214"/>
      <c r="I89" s="213">
        <v>0</v>
      </c>
      <c r="J89" s="214"/>
      <c r="K89" s="213">
        <v>0</v>
      </c>
      <c r="L89" s="214"/>
      <c r="M89" s="215">
        <v>0</v>
      </c>
      <c r="N89" s="214"/>
      <c r="O89" s="215">
        <v>0</v>
      </c>
      <c r="P89" s="214">
        <v>380</v>
      </c>
      <c r="Q89" s="215">
        <f t="shared" si="11"/>
        <v>380</v>
      </c>
      <c r="R89" s="214"/>
      <c r="S89" s="215">
        <f t="shared" si="12"/>
        <v>380</v>
      </c>
      <c r="T89" s="214"/>
      <c r="U89" s="215">
        <f t="shared" si="13"/>
        <v>380</v>
      </c>
      <c r="V89" s="214"/>
      <c r="W89" s="215">
        <f t="shared" si="14"/>
        <v>380</v>
      </c>
      <c r="X89" s="214"/>
      <c r="Y89" s="215">
        <f t="shared" si="14"/>
        <v>380</v>
      </c>
      <c r="Z89" s="214"/>
      <c r="AA89" s="215">
        <f t="shared" si="15"/>
        <v>380</v>
      </c>
      <c r="AB89" s="214">
        <f>AB67</f>
        <v>-92.4</v>
      </c>
      <c r="AC89" s="215">
        <f t="shared" si="16"/>
        <v>287.6</v>
      </c>
    </row>
    <row r="90" spans="1:29" ht="14.25" customHeight="1" thickBot="1">
      <c r="A90" s="157"/>
      <c r="B90" s="158"/>
      <c r="C90" s="90">
        <v>5171</v>
      </c>
      <c r="D90" s="159"/>
      <c r="E90" s="159" t="s">
        <v>30</v>
      </c>
      <c r="F90" s="161"/>
      <c r="G90" s="188">
        <f>G82+G83</f>
        <v>2300</v>
      </c>
      <c r="H90" s="167"/>
      <c r="I90" s="188">
        <f>G90+H90</f>
        <v>2300</v>
      </c>
      <c r="J90" s="167"/>
      <c r="K90" s="188">
        <f>I90+J90</f>
        <v>2300</v>
      </c>
      <c r="L90" s="167">
        <v>-2300</v>
      </c>
      <c r="M90" s="188">
        <f>K90+L90</f>
        <v>0</v>
      </c>
      <c r="N90" s="167"/>
      <c r="O90" s="188">
        <f>M90+N90</f>
        <v>0</v>
      </c>
      <c r="P90" s="167">
        <v>1002.3</v>
      </c>
      <c r="Q90" s="188">
        <f t="shared" si="11"/>
        <v>1002.3</v>
      </c>
      <c r="R90" s="167"/>
      <c r="S90" s="188">
        <f t="shared" si="12"/>
        <v>1002.3</v>
      </c>
      <c r="T90" s="167"/>
      <c r="U90" s="188">
        <f t="shared" si="13"/>
        <v>1002.3</v>
      </c>
      <c r="V90" s="167"/>
      <c r="W90" s="188">
        <f t="shared" si="14"/>
        <v>1002.3</v>
      </c>
      <c r="X90" s="167">
        <f>X84+X85+X86</f>
        <v>1382.7</v>
      </c>
      <c r="Y90" s="188">
        <f t="shared" si="14"/>
        <v>2385</v>
      </c>
      <c r="Z90" s="167">
        <v>-141.8</v>
      </c>
      <c r="AA90" s="188">
        <f t="shared" si="15"/>
        <v>2243.2</v>
      </c>
      <c r="AB90" s="167">
        <f>AB86</f>
        <v>-150</v>
      </c>
      <c r="AC90" s="188">
        <f t="shared" si="16"/>
        <v>2093.2</v>
      </c>
    </row>
    <row r="91" spans="1:29" ht="14.25" customHeight="1">
      <c r="A91" s="74">
        <v>94</v>
      </c>
      <c r="B91" s="75">
        <v>3522</v>
      </c>
      <c r="C91" s="75"/>
      <c r="D91" s="32"/>
      <c r="E91" s="76" t="s">
        <v>31</v>
      </c>
      <c r="F91" s="148"/>
      <c r="G91" s="98">
        <f>G111+G112+G114</f>
        <v>6550</v>
      </c>
      <c r="H91" s="46"/>
      <c r="I91" s="98">
        <f>I111+I112+I114</f>
        <v>10536.5</v>
      </c>
      <c r="J91" s="46"/>
      <c r="K91" s="98">
        <f>K111+K112+K114</f>
        <v>10536.5</v>
      </c>
      <c r="L91" s="46"/>
      <c r="M91" s="192">
        <f>M111+M112+M114</f>
        <v>15886.5</v>
      </c>
      <c r="N91" s="46"/>
      <c r="O91" s="192">
        <f>O111+O112+O114</f>
        <v>15886.5</v>
      </c>
      <c r="P91" s="46"/>
      <c r="Q91" s="192">
        <f>Q111+Q112+Q114</f>
        <v>17043.5</v>
      </c>
      <c r="R91" s="46"/>
      <c r="S91" s="192">
        <f>S111+S112+S114</f>
        <v>17043.5</v>
      </c>
      <c r="T91" s="46"/>
      <c r="U91" s="192">
        <f>U111+U112+U113+U114</f>
        <v>17043.5</v>
      </c>
      <c r="V91" s="46"/>
      <c r="W91" s="192">
        <f>W111+W112+W113+W114</f>
        <v>16914.1</v>
      </c>
      <c r="X91" s="46"/>
      <c r="Y91" s="192">
        <f>Y111+Y112+Y113+Y114</f>
        <v>15664.1</v>
      </c>
      <c r="Z91" s="46"/>
      <c r="AA91" s="192">
        <f>AA111+AA112+AA113+AA114</f>
        <v>15779.1</v>
      </c>
      <c r="AB91" s="46"/>
      <c r="AC91" s="192">
        <f>AC111+AC112+AC113+AC114</f>
        <v>15912.800000000001</v>
      </c>
    </row>
    <row r="92" spans="1:29" ht="14.25" customHeight="1">
      <c r="A92" s="62"/>
      <c r="B92" s="55"/>
      <c r="C92" s="55">
        <v>6121</v>
      </c>
      <c r="D92" s="25" t="s">
        <v>111</v>
      </c>
      <c r="E92" s="32" t="s">
        <v>110</v>
      </c>
      <c r="F92" s="64"/>
      <c r="G92" s="64">
        <v>300</v>
      </c>
      <c r="H92" s="47"/>
      <c r="I92" s="64">
        <f aca="true" t="shared" si="17" ref="I92:I112">G92+H92</f>
        <v>300</v>
      </c>
      <c r="J92" s="47"/>
      <c r="K92" s="64">
        <f aca="true" t="shared" si="18" ref="K92:K112">I92+J92</f>
        <v>300</v>
      </c>
      <c r="L92" s="47">
        <v>-300</v>
      </c>
      <c r="M92" s="103">
        <f aca="true" t="shared" si="19" ref="M92:M112">K92+L92</f>
        <v>0</v>
      </c>
      <c r="N92" s="47"/>
      <c r="O92" s="103">
        <f aca="true" t="shared" si="20" ref="O92:O112">M92+N92</f>
        <v>0</v>
      </c>
      <c r="P92" s="47"/>
      <c r="Q92" s="103">
        <f aca="true" t="shared" si="21" ref="Q92:Q112">O92+P92</f>
        <v>0</v>
      </c>
      <c r="R92" s="47"/>
      <c r="S92" s="103">
        <f aca="true" t="shared" si="22" ref="S92:S112">Q92+R92</f>
        <v>0</v>
      </c>
      <c r="T92" s="47"/>
      <c r="U92" s="103">
        <f aca="true" t="shared" si="23" ref="U92:U112">S92+T92</f>
        <v>0</v>
      </c>
      <c r="V92" s="47"/>
      <c r="W92" s="103">
        <f aca="true" t="shared" si="24" ref="W92:Y112">U92+V92</f>
        <v>0</v>
      </c>
      <c r="X92" s="47"/>
      <c r="Y92" s="103">
        <f t="shared" si="24"/>
        <v>0</v>
      </c>
      <c r="Z92" s="47"/>
      <c r="AA92" s="103">
        <f aca="true" t="shared" si="25" ref="AA92:AA112">Y92+Z92</f>
        <v>0</v>
      </c>
      <c r="AB92" s="47"/>
      <c r="AC92" s="103">
        <f aca="true" t="shared" si="26" ref="AC92:AC112">AA92+AB92</f>
        <v>0</v>
      </c>
    </row>
    <row r="93" spans="1:29" ht="14.25" customHeight="1">
      <c r="A93" s="62"/>
      <c r="B93" s="55"/>
      <c r="C93" s="55">
        <v>6121</v>
      </c>
      <c r="D93" s="25" t="s">
        <v>83</v>
      </c>
      <c r="E93" s="32" t="s">
        <v>84</v>
      </c>
      <c r="F93" s="64"/>
      <c r="G93" s="182">
        <v>0</v>
      </c>
      <c r="H93" s="47">
        <v>3500</v>
      </c>
      <c r="I93" s="64">
        <f t="shared" si="17"/>
        <v>3500</v>
      </c>
      <c r="J93" s="47"/>
      <c r="K93" s="64">
        <f t="shared" si="18"/>
        <v>3500</v>
      </c>
      <c r="L93" s="47"/>
      <c r="M93" s="103">
        <f t="shared" si="19"/>
        <v>3500</v>
      </c>
      <c r="N93" s="47"/>
      <c r="O93" s="103">
        <f t="shared" si="20"/>
        <v>3500</v>
      </c>
      <c r="P93" s="47"/>
      <c r="Q93" s="103">
        <f t="shared" si="21"/>
        <v>3500</v>
      </c>
      <c r="R93" s="47"/>
      <c r="S93" s="103">
        <f t="shared" si="22"/>
        <v>3500</v>
      </c>
      <c r="T93" s="47">
        <v>-3500</v>
      </c>
      <c r="U93" s="103">
        <f t="shared" si="23"/>
        <v>0</v>
      </c>
      <c r="V93" s="47"/>
      <c r="W93" s="103">
        <f t="shared" si="24"/>
        <v>0</v>
      </c>
      <c r="X93" s="47"/>
      <c r="Y93" s="103">
        <f t="shared" si="24"/>
        <v>0</v>
      </c>
      <c r="Z93" s="47"/>
      <c r="AA93" s="103">
        <f t="shared" si="25"/>
        <v>0</v>
      </c>
      <c r="AB93" s="47"/>
      <c r="AC93" s="103">
        <f t="shared" si="26"/>
        <v>0</v>
      </c>
    </row>
    <row r="94" spans="1:29" ht="14.25" customHeight="1">
      <c r="A94" s="62"/>
      <c r="B94" s="55"/>
      <c r="C94" s="55">
        <v>5169</v>
      </c>
      <c r="D94" s="25" t="s">
        <v>83</v>
      </c>
      <c r="E94" s="32" t="s">
        <v>84</v>
      </c>
      <c r="F94" s="64"/>
      <c r="G94" s="182">
        <v>0</v>
      </c>
      <c r="H94" s="47"/>
      <c r="I94" s="64">
        <v>0</v>
      </c>
      <c r="J94" s="47"/>
      <c r="K94" s="64">
        <v>0</v>
      </c>
      <c r="L94" s="47"/>
      <c r="M94" s="103">
        <v>0</v>
      </c>
      <c r="N94" s="47"/>
      <c r="O94" s="103">
        <v>0</v>
      </c>
      <c r="P94" s="47"/>
      <c r="Q94" s="103">
        <v>0</v>
      </c>
      <c r="R94" s="47"/>
      <c r="S94" s="103">
        <v>0</v>
      </c>
      <c r="T94" s="47">
        <v>3500</v>
      </c>
      <c r="U94" s="103">
        <f t="shared" si="23"/>
        <v>3500</v>
      </c>
      <c r="V94" s="47"/>
      <c r="W94" s="103">
        <f t="shared" si="24"/>
        <v>3500</v>
      </c>
      <c r="X94" s="47">
        <v>-400</v>
      </c>
      <c r="Y94" s="103">
        <f t="shared" si="24"/>
        <v>3100</v>
      </c>
      <c r="Z94" s="47"/>
      <c r="AA94" s="103">
        <f t="shared" si="25"/>
        <v>3100</v>
      </c>
      <c r="AB94" s="47"/>
      <c r="AC94" s="103">
        <f t="shared" si="26"/>
        <v>3100</v>
      </c>
    </row>
    <row r="95" spans="1:30" ht="14.25" customHeight="1">
      <c r="A95" s="62"/>
      <c r="B95" s="55"/>
      <c r="C95" s="55">
        <v>6121</v>
      </c>
      <c r="D95" s="25" t="s">
        <v>156</v>
      </c>
      <c r="E95" s="32" t="s">
        <v>157</v>
      </c>
      <c r="F95" s="64"/>
      <c r="G95" s="182">
        <v>0</v>
      </c>
      <c r="H95" s="47"/>
      <c r="I95" s="64">
        <v>0</v>
      </c>
      <c r="J95" s="47"/>
      <c r="K95" s="64">
        <v>0</v>
      </c>
      <c r="L95" s="47">
        <v>6900</v>
      </c>
      <c r="M95" s="103">
        <f t="shared" si="19"/>
        <v>6900</v>
      </c>
      <c r="N95" s="47"/>
      <c r="O95" s="103">
        <f t="shared" si="20"/>
        <v>6900</v>
      </c>
      <c r="P95" s="47"/>
      <c r="Q95" s="103">
        <f t="shared" si="21"/>
        <v>6900</v>
      </c>
      <c r="R95" s="47"/>
      <c r="S95" s="103">
        <f t="shared" si="22"/>
        <v>6900</v>
      </c>
      <c r="T95" s="47"/>
      <c r="U95" s="103">
        <f t="shared" si="23"/>
        <v>6900</v>
      </c>
      <c r="V95" s="47">
        <v>-129.4</v>
      </c>
      <c r="W95" s="103">
        <f t="shared" si="24"/>
        <v>6770.6</v>
      </c>
      <c r="X95" s="47">
        <v>4500</v>
      </c>
      <c r="Y95" s="103">
        <f t="shared" si="24"/>
        <v>11270.6</v>
      </c>
      <c r="Z95" s="47"/>
      <c r="AA95" s="103">
        <f t="shared" si="25"/>
        <v>11270.6</v>
      </c>
      <c r="AB95" s="47">
        <v>-436.3</v>
      </c>
      <c r="AC95" s="103">
        <f t="shared" si="26"/>
        <v>10834.300000000001</v>
      </c>
      <c r="AD95" s="232"/>
    </row>
    <row r="96" spans="1:30" ht="14.25" customHeight="1">
      <c r="A96" s="62"/>
      <c r="B96" s="55"/>
      <c r="C96" s="55">
        <v>6121</v>
      </c>
      <c r="D96" s="25" t="s">
        <v>222</v>
      </c>
      <c r="E96" s="32" t="s">
        <v>290</v>
      </c>
      <c r="F96" s="64"/>
      <c r="G96" s="182">
        <v>0</v>
      </c>
      <c r="H96" s="47"/>
      <c r="I96" s="64">
        <v>0</v>
      </c>
      <c r="J96" s="47"/>
      <c r="K96" s="64">
        <v>0</v>
      </c>
      <c r="L96" s="47"/>
      <c r="M96" s="103">
        <v>0</v>
      </c>
      <c r="N96" s="47"/>
      <c r="O96" s="103">
        <v>0</v>
      </c>
      <c r="P96" s="47">
        <v>120</v>
      </c>
      <c r="Q96" s="103">
        <f t="shared" si="21"/>
        <v>120</v>
      </c>
      <c r="R96" s="47"/>
      <c r="S96" s="103">
        <f t="shared" si="22"/>
        <v>120</v>
      </c>
      <c r="T96" s="47"/>
      <c r="U96" s="103">
        <f t="shared" si="23"/>
        <v>120</v>
      </c>
      <c r="V96" s="47"/>
      <c r="W96" s="103">
        <f t="shared" si="24"/>
        <v>120</v>
      </c>
      <c r="X96" s="47"/>
      <c r="Y96" s="103">
        <f t="shared" si="24"/>
        <v>120</v>
      </c>
      <c r="Z96" s="47"/>
      <c r="AA96" s="103">
        <f t="shared" si="25"/>
        <v>120</v>
      </c>
      <c r="AB96" s="47">
        <v>300</v>
      </c>
      <c r="AC96" s="103">
        <f t="shared" si="26"/>
        <v>420</v>
      </c>
      <c r="AD96" s="232"/>
    </row>
    <row r="97" spans="1:30" ht="14.25" customHeight="1">
      <c r="A97" s="62"/>
      <c r="B97" s="55"/>
      <c r="C97" s="55">
        <v>6121</v>
      </c>
      <c r="D97" s="25" t="s">
        <v>288</v>
      </c>
      <c r="E97" s="32" t="s">
        <v>289</v>
      </c>
      <c r="F97" s="64"/>
      <c r="G97" s="182">
        <v>0</v>
      </c>
      <c r="H97" s="47"/>
      <c r="I97" s="64">
        <v>0</v>
      </c>
      <c r="J97" s="47"/>
      <c r="K97" s="64">
        <v>0</v>
      </c>
      <c r="L97" s="47"/>
      <c r="M97" s="103">
        <v>0</v>
      </c>
      <c r="N97" s="47"/>
      <c r="O97" s="103">
        <v>0</v>
      </c>
      <c r="P97" s="47"/>
      <c r="Q97" s="103">
        <v>0</v>
      </c>
      <c r="R97" s="47"/>
      <c r="S97" s="103">
        <v>0</v>
      </c>
      <c r="T97" s="47"/>
      <c r="U97" s="103">
        <v>0</v>
      </c>
      <c r="V97" s="47"/>
      <c r="W97" s="103">
        <v>0</v>
      </c>
      <c r="X97" s="47"/>
      <c r="Y97" s="103">
        <v>0</v>
      </c>
      <c r="Z97" s="47"/>
      <c r="AA97" s="103">
        <v>0</v>
      </c>
      <c r="AB97" s="47">
        <v>250</v>
      </c>
      <c r="AC97" s="103">
        <f t="shared" si="26"/>
        <v>250</v>
      </c>
      <c r="AD97" s="51"/>
    </row>
    <row r="98" spans="1:29" ht="14.25" customHeight="1">
      <c r="A98" s="62"/>
      <c r="B98" s="55"/>
      <c r="C98" s="55">
        <v>6313</v>
      </c>
      <c r="D98" s="25" t="s">
        <v>47</v>
      </c>
      <c r="E98" s="25" t="s">
        <v>60</v>
      </c>
      <c r="F98" s="64"/>
      <c r="G98" s="182">
        <v>0</v>
      </c>
      <c r="H98" s="47">
        <v>100</v>
      </c>
      <c r="I98" s="64">
        <f t="shared" si="17"/>
        <v>100</v>
      </c>
      <c r="J98" s="47"/>
      <c r="K98" s="64">
        <f t="shared" si="18"/>
        <v>100</v>
      </c>
      <c r="L98" s="47"/>
      <c r="M98" s="103">
        <f t="shared" si="19"/>
        <v>100</v>
      </c>
      <c r="N98" s="47"/>
      <c r="O98" s="103">
        <f t="shared" si="20"/>
        <v>100</v>
      </c>
      <c r="P98" s="47"/>
      <c r="Q98" s="103">
        <f t="shared" si="21"/>
        <v>100</v>
      </c>
      <c r="R98" s="47"/>
      <c r="S98" s="103">
        <f t="shared" si="22"/>
        <v>100</v>
      </c>
      <c r="T98" s="47"/>
      <c r="U98" s="103">
        <f t="shared" si="23"/>
        <v>100</v>
      </c>
      <c r="V98" s="47"/>
      <c r="W98" s="103">
        <f t="shared" si="24"/>
        <v>100</v>
      </c>
      <c r="X98" s="47"/>
      <c r="Y98" s="103">
        <f t="shared" si="24"/>
        <v>100</v>
      </c>
      <c r="Z98" s="47"/>
      <c r="AA98" s="103">
        <f t="shared" si="25"/>
        <v>100</v>
      </c>
      <c r="AB98" s="47">
        <v>20</v>
      </c>
      <c r="AC98" s="103">
        <f t="shared" si="26"/>
        <v>120</v>
      </c>
    </row>
    <row r="99" spans="1:29" ht="14.25" customHeight="1">
      <c r="A99" s="62"/>
      <c r="B99" s="55"/>
      <c r="C99" s="55">
        <v>6313</v>
      </c>
      <c r="D99" s="206" t="s">
        <v>58</v>
      </c>
      <c r="E99" s="25" t="s">
        <v>59</v>
      </c>
      <c r="F99" s="208"/>
      <c r="G99" s="182">
        <v>0</v>
      </c>
      <c r="H99" s="47">
        <v>100</v>
      </c>
      <c r="I99" s="64">
        <f t="shared" si="17"/>
        <v>100</v>
      </c>
      <c r="J99" s="47"/>
      <c r="K99" s="64">
        <f t="shared" si="18"/>
        <v>100</v>
      </c>
      <c r="L99" s="47"/>
      <c r="M99" s="103">
        <f t="shared" si="19"/>
        <v>100</v>
      </c>
      <c r="N99" s="47"/>
      <c r="O99" s="103">
        <f t="shared" si="20"/>
        <v>100</v>
      </c>
      <c r="P99" s="47"/>
      <c r="Q99" s="103">
        <f t="shared" si="21"/>
        <v>100</v>
      </c>
      <c r="R99" s="47"/>
      <c r="S99" s="103">
        <f t="shared" si="22"/>
        <v>100</v>
      </c>
      <c r="T99" s="47"/>
      <c r="U99" s="103">
        <f t="shared" si="23"/>
        <v>100</v>
      </c>
      <c r="V99" s="47"/>
      <c r="W99" s="103">
        <f t="shared" si="24"/>
        <v>100</v>
      </c>
      <c r="X99" s="47">
        <v>-100</v>
      </c>
      <c r="Y99" s="103">
        <f t="shared" si="24"/>
        <v>0</v>
      </c>
      <c r="Z99" s="47"/>
      <c r="AA99" s="103">
        <f t="shared" si="25"/>
        <v>0</v>
      </c>
      <c r="AB99" s="47"/>
      <c r="AC99" s="103">
        <f t="shared" si="26"/>
        <v>0</v>
      </c>
    </row>
    <row r="100" spans="1:29" ht="14.25" customHeight="1">
      <c r="A100" s="74"/>
      <c r="B100" s="82"/>
      <c r="C100" s="55">
        <v>6313</v>
      </c>
      <c r="D100" s="206" t="s">
        <v>112</v>
      </c>
      <c r="E100" s="210" t="s">
        <v>174</v>
      </c>
      <c r="F100" s="208"/>
      <c r="G100" s="182">
        <v>3500</v>
      </c>
      <c r="H100" s="47"/>
      <c r="I100" s="64">
        <f t="shared" si="17"/>
        <v>3500</v>
      </c>
      <c r="J100" s="47"/>
      <c r="K100" s="64">
        <f t="shared" si="18"/>
        <v>3500</v>
      </c>
      <c r="L100" s="47">
        <v>1500</v>
      </c>
      <c r="M100" s="103">
        <f t="shared" si="19"/>
        <v>5000</v>
      </c>
      <c r="N100" s="47"/>
      <c r="O100" s="103">
        <f t="shared" si="20"/>
        <v>5000</v>
      </c>
      <c r="P100" s="47"/>
      <c r="Q100" s="103">
        <f t="shared" si="21"/>
        <v>5000</v>
      </c>
      <c r="R100" s="47"/>
      <c r="S100" s="103">
        <f t="shared" si="22"/>
        <v>5000</v>
      </c>
      <c r="T100" s="47"/>
      <c r="U100" s="103">
        <f t="shared" si="23"/>
        <v>5000</v>
      </c>
      <c r="V100" s="47"/>
      <c r="W100" s="103">
        <f t="shared" si="24"/>
        <v>5000</v>
      </c>
      <c r="X100" s="47">
        <v>-5000</v>
      </c>
      <c r="Y100" s="103">
        <f t="shared" si="24"/>
        <v>0</v>
      </c>
      <c r="Z100" s="47"/>
      <c r="AA100" s="103">
        <f t="shared" si="25"/>
        <v>0</v>
      </c>
      <c r="AB100" s="47"/>
      <c r="AC100" s="103">
        <f t="shared" si="26"/>
        <v>0</v>
      </c>
    </row>
    <row r="101" spans="1:29" ht="14.25" customHeight="1">
      <c r="A101" s="74"/>
      <c r="B101" s="82"/>
      <c r="C101" s="55">
        <v>5171</v>
      </c>
      <c r="D101" s="206" t="s">
        <v>114</v>
      </c>
      <c r="E101" s="212" t="s">
        <v>113</v>
      </c>
      <c r="F101" s="208"/>
      <c r="G101" s="182">
        <v>250</v>
      </c>
      <c r="H101" s="47"/>
      <c r="I101" s="64">
        <f t="shared" si="17"/>
        <v>250</v>
      </c>
      <c r="J101" s="47"/>
      <c r="K101" s="64">
        <f t="shared" si="18"/>
        <v>250</v>
      </c>
      <c r="L101" s="47">
        <v>-250</v>
      </c>
      <c r="M101" s="103">
        <f t="shared" si="19"/>
        <v>0</v>
      </c>
      <c r="N101" s="47"/>
      <c r="O101" s="103">
        <f t="shared" si="20"/>
        <v>0</v>
      </c>
      <c r="P101" s="47"/>
      <c r="Q101" s="103">
        <f t="shared" si="21"/>
        <v>0</v>
      </c>
      <c r="R101" s="47"/>
      <c r="S101" s="103">
        <f t="shared" si="22"/>
        <v>0</v>
      </c>
      <c r="T101" s="47"/>
      <c r="U101" s="103">
        <f t="shared" si="23"/>
        <v>0</v>
      </c>
      <c r="V101" s="47"/>
      <c r="W101" s="103">
        <f t="shared" si="24"/>
        <v>0</v>
      </c>
      <c r="X101" s="47"/>
      <c r="Y101" s="103">
        <f t="shared" si="24"/>
        <v>0</v>
      </c>
      <c r="Z101" s="47"/>
      <c r="AA101" s="103">
        <f t="shared" si="25"/>
        <v>0</v>
      </c>
      <c r="AB101" s="47"/>
      <c r="AC101" s="103">
        <f t="shared" si="26"/>
        <v>0</v>
      </c>
    </row>
    <row r="102" spans="1:29" ht="14.25" customHeight="1">
      <c r="A102" s="74"/>
      <c r="B102" s="82"/>
      <c r="C102" s="55">
        <v>5171</v>
      </c>
      <c r="D102" s="206" t="s">
        <v>116</v>
      </c>
      <c r="E102" s="212" t="s">
        <v>115</v>
      </c>
      <c r="F102" s="208"/>
      <c r="G102" s="182">
        <v>950</v>
      </c>
      <c r="H102" s="47"/>
      <c r="I102" s="64">
        <f t="shared" si="17"/>
        <v>950</v>
      </c>
      <c r="J102" s="47"/>
      <c r="K102" s="64">
        <f t="shared" si="18"/>
        <v>950</v>
      </c>
      <c r="L102" s="47">
        <v>-950</v>
      </c>
      <c r="M102" s="103">
        <f t="shared" si="19"/>
        <v>0</v>
      </c>
      <c r="N102" s="47"/>
      <c r="O102" s="103">
        <f t="shared" si="20"/>
        <v>0</v>
      </c>
      <c r="P102" s="47"/>
      <c r="Q102" s="103">
        <f t="shared" si="21"/>
        <v>0</v>
      </c>
      <c r="R102" s="47"/>
      <c r="S102" s="103">
        <f t="shared" si="22"/>
        <v>0</v>
      </c>
      <c r="T102" s="47"/>
      <c r="U102" s="103">
        <f t="shared" si="23"/>
        <v>0</v>
      </c>
      <c r="V102" s="47"/>
      <c r="W102" s="103">
        <f t="shared" si="24"/>
        <v>0</v>
      </c>
      <c r="X102" s="47"/>
      <c r="Y102" s="103">
        <f t="shared" si="24"/>
        <v>0</v>
      </c>
      <c r="Z102" s="47"/>
      <c r="AA102" s="103">
        <f t="shared" si="25"/>
        <v>0</v>
      </c>
      <c r="AB102" s="47"/>
      <c r="AC102" s="103">
        <f t="shared" si="26"/>
        <v>0</v>
      </c>
    </row>
    <row r="103" spans="1:29" ht="14.25" customHeight="1">
      <c r="A103" s="74"/>
      <c r="B103" s="82"/>
      <c r="C103" s="55">
        <v>5171</v>
      </c>
      <c r="D103" s="206" t="s">
        <v>118</v>
      </c>
      <c r="E103" s="212" t="s">
        <v>117</v>
      </c>
      <c r="F103" s="208"/>
      <c r="G103" s="182">
        <v>250</v>
      </c>
      <c r="H103" s="47"/>
      <c r="I103" s="64">
        <f t="shared" si="17"/>
        <v>250</v>
      </c>
      <c r="J103" s="47"/>
      <c r="K103" s="64">
        <f t="shared" si="18"/>
        <v>250</v>
      </c>
      <c r="L103" s="47">
        <v>-250</v>
      </c>
      <c r="M103" s="103">
        <f t="shared" si="19"/>
        <v>0</v>
      </c>
      <c r="N103" s="47"/>
      <c r="O103" s="103">
        <f t="shared" si="20"/>
        <v>0</v>
      </c>
      <c r="P103" s="47"/>
      <c r="Q103" s="103">
        <f t="shared" si="21"/>
        <v>0</v>
      </c>
      <c r="R103" s="47"/>
      <c r="S103" s="103">
        <f t="shared" si="22"/>
        <v>0</v>
      </c>
      <c r="T103" s="47"/>
      <c r="U103" s="103">
        <f t="shared" si="23"/>
        <v>0</v>
      </c>
      <c r="V103" s="47"/>
      <c r="W103" s="103">
        <f t="shared" si="24"/>
        <v>0</v>
      </c>
      <c r="X103" s="47"/>
      <c r="Y103" s="103">
        <f t="shared" si="24"/>
        <v>0</v>
      </c>
      <c r="Z103" s="47"/>
      <c r="AA103" s="103">
        <f t="shared" si="25"/>
        <v>0</v>
      </c>
      <c r="AB103" s="47"/>
      <c r="AC103" s="103">
        <f t="shared" si="26"/>
        <v>0</v>
      </c>
    </row>
    <row r="104" spans="1:29" ht="14.25" customHeight="1">
      <c r="A104" s="74"/>
      <c r="B104" s="82"/>
      <c r="C104" s="55">
        <v>5171</v>
      </c>
      <c r="D104" s="206" t="s">
        <v>119</v>
      </c>
      <c r="E104" s="210" t="s">
        <v>155</v>
      </c>
      <c r="F104" s="208"/>
      <c r="G104" s="182">
        <v>1300</v>
      </c>
      <c r="H104" s="47"/>
      <c r="I104" s="64">
        <f t="shared" si="17"/>
        <v>1300</v>
      </c>
      <c r="J104" s="47"/>
      <c r="K104" s="64">
        <f t="shared" si="18"/>
        <v>1300</v>
      </c>
      <c r="L104" s="47">
        <v>-1191.5</v>
      </c>
      <c r="M104" s="103">
        <f t="shared" si="19"/>
        <v>108.5</v>
      </c>
      <c r="N104" s="47"/>
      <c r="O104" s="103">
        <f t="shared" si="20"/>
        <v>108.5</v>
      </c>
      <c r="P104" s="47"/>
      <c r="Q104" s="103">
        <f t="shared" si="21"/>
        <v>108.5</v>
      </c>
      <c r="R104" s="47"/>
      <c r="S104" s="103">
        <f t="shared" si="22"/>
        <v>108.5</v>
      </c>
      <c r="T104" s="47"/>
      <c r="U104" s="103">
        <f t="shared" si="23"/>
        <v>108.5</v>
      </c>
      <c r="V104" s="47"/>
      <c r="W104" s="103">
        <f t="shared" si="24"/>
        <v>108.5</v>
      </c>
      <c r="X104" s="47"/>
      <c r="Y104" s="103">
        <f t="shared" si="24"/>
        <v>108.5</v>
      </c>
      <c r="Z104" s="47"/>
      <c r="AA104" s="103">
        <f t="shared" si="25"/>
        <v>108.5</v>
      </c>
      <c r="AB104" s="47"/>
      <c r="AC104" s="103">
        <f t="shared" si="26"/>
        <v>108.5</v>
      </c>
    </row>
    <row r="105" spans="1:29" ht="14.25" customHeight="1">
      <c r="A105" s="74"/>
      <c r="B105" s="82"/>
      <c r="C105" s="55">
        <v>5171</v>
      </c>
      <c r="D105" s="206" t="s">
        <v>61</v>
      </c>
      <c r="E105" s="25" t="s">
        <v>62</v>
      </c>
      <c r="F105" s="208"/>
      <c r="G105" s="182">
        <v>0</v>
      </c>
      <c r="H105" s="47">
        <v>201.5</v>
      </c>
      <c r="I105" s="64">
        <f t="shared" si="17"/>
        <v>201.5</v>
      </c>
      <c r="J105" s="47"/>
      <c r="K105" s="64">
        <f t="shared" si="18"/>
        <v>201.5</v>
      </c>
      <c r="L105" s="47">
        <v>-108.5</v>
      </c>
      <c r="M105" s="103">
        <f t="shared" si="19"/>
        <v>93</v>
      </c>
      <c r="N105" s="47"/>
      <c r="O105" s="103">
        <f t="shared" si="20"/>
        <v>93</v>
      </c>
      <c r="P105" s="47">
        <v>17</v>
      </c>
      <c r="Q105" s="103">
        <f t="shared" si="21"/>
        <v>110</v>
      </c>
      <c r="R105" s="47"/>
      <c r="S105" s="103">
        <f t="shared" si="22"/>
        <v>110</v>
      </c>
      <c r="T105" s="47"/>
      <c r="U105" s="103">
        <f t="shared" si="23"/>
        <v>110</v>
      </c>
      <c r="V105" s="47"/>
      <c r="W105" s="103">
        <f t="shared" si="24"/>
        <v>110</v>
      </c>
      <c r="X105" s="47"/>
      <c r="Y105" s="103">
        <f t="shared" si="24"/>
        <v>110</v>
      </c>
      <c r="Z105" s="47">
        <v>10</v>
      </c>
      <c r="AA105" s="103">
        <f t="shared" si="25"/>
        <v>120</v>
      </c>
      <c r="AB105" s="47"/>
      <c r="AC105" s="103">
        <f t="shared" si="26"/>
        <v>120</v>
      </c>
    </row>
    <row r="106" spans="1:29" ht="14.25" customHeight="1">
      <c r="A106" s="74"/>
      <c r="B106" s="82"/>
      <c r="C106" s="55">
        <v>5171</v>
      </c>
      <c r="D106" s="25" t="s">
        <v>76</v>
      </c>
      <c r="E106" s="25" t="s">
        <v>77</v>
      </c>
      <c r="F106" s="64"/>
      <c r="G106" s="182">
        <v>0</v>
      </c>
      <c r="H106" s="47">
        <v>85</v>
      </c>
      <c r="I106" s="64">
        <f t="shared" si="17"/>
        <v>85</v>
      </c>
      <c r="J106" s="47"/>
      <c r="K106" s="64">
        <f t="shared" si="18"/>
        <v>85</v>
      </c>
      <c r="L106" s="47"/>
      <c r="M106" s="103">
        <f t="shared" si="19"/>
        <v>85</v>
      </c>
      <c r="N106" s="47"/>
      <c r="O106" s="103">
        <f t="shared" si="20"/>
        <v>85</v>
      </c>
      <c r="P106" s="47"/>
      <c r="Q106" s="103">
        <f t="shared" si="21"/>
        <v>85</v>
      </c>
      <c r="R106" s="47"/>
      <c r="S106" s="103">
        <f t="shared" si="22"/>
        <v>85</v>
      </c>
      <c r="T106" s="47"/>
      <c r="U106" s="103">
        <f t="shared" si="23"/>
        <v>85</v>
      </c>
      <c r="V106" s="47"/>
      <c r="W106" s="103">
        <f t="shared" si="24"/>
        <v>85</v>
      </c>
      <c r="X106" s="47"/>
      <c r="Y106" s="103">
        <f t="shared" si="24"/>
        <v>85</v>
      </c>
      <c r="Z106" s="47"/>
      <c r="AA106" s="103">
        <f t="shared" si="25"/>
        <v>85</v>
      </c>
      <c r="AB106" s="47"/>
      <c r="AC106" s="103">
        <f t="shared" si="26"/>
        <v>85</v>
      </c>
    </row>
    <row r="107" spans="1:29" ht="14.25" customHeight="1">
      <c r="A107" s="74"/>
      <c r="B107" s="82"/>
      <c r="C107" s="55">
        <v>5171</v>
      </c>
      <c r="D107" s="25" t="s">
        <v>195</v>
      </c>
      <c r="E107" s="25" t="s">
        <v>196</v>
      </c>
      <c r="F107" s="64"/>
      <c r="G107" s="182">
        <v>0</v>
      </c>
      <c r="H107" s="47"/>
      <c r="I107" s="64">
        <v>0</v>
      </c>
      <c r="J107" s="47"/>
      <c r="K107" s="64">
        <v>0</v>
      </c>
      <c r="L107" s="47"/>
      <c r="M107" s="103">
        <v>0</v>
      </c>
      <c r="N107" s="47"/>
      <c r="O107" s="103">
        <v>0</v>
      </c>
      <c r="P107" s="47">
        <v>250</v>
      </c>
      <c r="Q107" s="103">
        <f t="shared" si="21"/>
        <v>250</v>
      </c>
      <c r="R107" s="47"/>
      <c r="S107" s="103">
        <f t="shared" si="22"/>
        <v>250</v>
      </c>
      <c r="T107" s="47"/>
      <c r="U107" s="103">
        <f t="shared" si="23"/>
        <v>250</v>
      </c>
      <c r="V107" s="47"/>
      <c r="W107" s="103">
        <f t="shared" si="24"/>
        <v>250</v>
      </c>
      <c r="X107" s="47">
        <v>-250</v>
      </c>
      <c r="Y107" s="103">
        <f t="shared" si="24"/>
        <v>0</v>
      </c>
      <c r="Z107" s="47"/>
      <c r="AA107" s="103">
        <f t="shared" si="25"/>
        <v>0</v>
      </c>
      <c r="AB107" s="47"/>
      <c r="AC107" s="103">
        <f t="shared" si="26"/>
        <v>0</v>
      </c>
    </row>
    <row r="108" spans="1:29" ht="14.25" customHeight="1">
      <c r="A108" s="74"/>
      <c r="B108" s="82"/>
      <c r="C108" s="55">
        <v>5171</v>
      </c>
      <c r="D108" s="25" t="s">
        <v>197</v>
      </c>
      <c r="E108" s="25" t="s">
        <v>198</v>
      </c>
      <c r="F108" s="64"/>
      <c r="G108" s="182">
        <v>0</v>
      </c>
      <c r="H108" s="47"/>
      <c r="I108" s="64">
        <v>0</v>
      </c>
      <c r="J108" s="47"/>
      <c r="K108" s="64">
        <v>0</v>
      </c>
      <c r="L108" s="47"/>
      <c r="M108" s="103">
        <v>0</v>
      </c>
      <c r="N108" s="47"/>
      <c r="O108" s="103">
        <v>0</v>
      </c>
      <c r="P108" s="47">
        <v>350</v>
      </c>
      <c r="Q108" s="103">
        <f t="shared" si="21"/>
        <v>350</v>
      </c>
      <c r="R108" s="47"/>
      <c r="S108" s="103">
        <f t="shared" si="22"/>
        <v>350</v>
      </c>
      <c r="T108" s="47"/>
      <c r="U108" s="103">
        <f t="shared" si="23"/>
        <v>350</v>
      </c>
      <c r="V108" s="47"/>
      <c r="W108" s="103">
        <f t="shared" si="24"/>
        <v>350</v>
      </c>
      <c r="X108" s="47"/>
      <c r="Y108" s="103">
        <f t="shared" si="24"/>
        <v>350</v>
      </c>
      <c r="Z108" s="47">
        <v>25</v>
      </c>
      <c r="AA108" s="103">
        <f t="shared" si="25"/>
        <v>375</v>
      </c>
      <c r="AB108" s="47"/>
      <c r="AC108" s="103">
        <f t="shared" si="26"/>
        <v>375</v>
      </c>
    </row>
    <row r="109" spans="1:29" ht="14.25" customHeight="1">
      <c r="A109" s="74"/>
      <c r="B109" s="82"/>
      <c r="C109" s="55">
        <v>5171</v>
      </c>
      <c r="D109" s="25" t="s">
        <v>199</v>
      </c>
      <c r="E109" s="25" t="s">
        <v>200</v>
      </c>
      <c r="F109" s="64"/>
      <c r="G109" s="182">
        <v>0</v>
      </c>
      <c r="H109" s="47"/>
      <c r="I109" s="64">
        <v>0</v>
      </c>
      <c r="J109" s="47"/>
      <c r="K109" s="64">
        <v>0</v>
      </c>
      <c r="L109" s="47"/>
      <c r="M109" s="103">
        <v>0</v>
      </c>
      <c r="N109" s="47"/>
      <c r="O109" s="103">
        <v>0</v>
      </c>
      <c r="P109" s="47">
        <v>200</v>
      </c>
      <c r="Q109" s="103">
        <f t="shared" si="21"/>
        <v>200</v>
      </c>
      <c r="R109" s="47"/>
      <c r="S109" s="103">
        <f t="shared" si="22"/>
        <v>200</v>
      </c>
      <c r="T109" s="47"/>
      <c r="U109" s="103">
        <f t="shared" si="23"/>
        <v>200</v>
      </c>
      <c r="V109" s="47"/>
      <c r="W109" s="103">
        <f t="shared" si="24"/>
        <v>200</v>
      </c>
      <c r="X109" s="47"/>
      <c r="Y109" s="103">
        <f t="shared" si="24"/>
        <v>200</v>
      </c>
      <c r="Z109" s="47">
        <v>50</v>
      </c>
      <c r="AA109" s="103">
        <f t="shared" si="25"/>
        <v>250</v>
      </c>
      <c r="AB109" s="47"/>
      <c r="AC109" s="103">
        <f t="shared" si="26"/>
        <v>250</v>
      </c>
    </row>
    <row r="110" spans="1:29" ht="14.25" customHeight="1">
      <c r="A110" s="74"/>
      <c r="B110" s="82"/>
      <c r="C110" s="55">
        <v>5171</v>
      </c>
      <c r="D110" s="25" t="s">
        <v>223</v>
      </c>
      <c r="E110" s="25" t="s">
        <v>224</v>
      </c>
      <c r="F110" s="64"/>
      <c r="G110" s="182">
        <v>0</v>
      </c>
      <c r="H110" s="47"/>
      <c r="I110" s="64">
        <v>0</v>
      </c>
      <c r="J110" s="47"/>
      <c r="K110" s="64">
        <v>0</v>
      </c>
      <c r="L110" s="47"/>
      <c r="M110" s="103">
        <v>0</v>
      </c>
      <c r="N110" s="47"/>
      <c r="O110" s="103">
        <v>0</v>
      </c>
      <c r="P110" s="47">
        <v>220</v>
      </c>
      <c r="Q110" s="103">
        <f t="shared" si="21"/>
        <v>220</v>
      </c>
      <c r="R110" s="47"/>
      <c r="S110" s="103">
        <f t="shared" si="22"/>
        <v>220</v>
      </c>
      <c r="T110" s="47"/>
      <c r="U110" s="103">
        <f t="shared" si="23"/>
        <v>220</v>
      </c>
      <c r="V110" s="47"/>
      <c r="W110" s="103">
        <f t="shared" si="24"/>
        <v>220</v>
      </c>
      <c r="X110" s="47"/>
      <c r="Y110" s="103">
        <f t="shared" si="24"/>
        <v>220</v>
      </c>
      <c r="Z110" s="47">
        <v>30</v>
      </c>
      <c r="AA110" s="103">
        <f t="shared" si="25"/>
        <v>250</v>
      </c>
      <c r="AB110" s="47"/>
      <c r="AC110" s="103">
        <f t="shared" si="26"/>
        <v>250</v>
      </c>
    </row>
    <row r="111" spans="1:29" ht="14.25" customHeight="1">
      <c r="A111" s="74"/>
      <c r="B111" s="82"/>
      <c r="C111" s="77">
        <v>6121</v>
      </c>
      <c r="D111" s="30"/>
      <c r="E111" s="30" t="s">
        <v>24</v>
      </c>
      <c r="F111" s="63"/>
      <c r="G111" s="87">
        <f>G92+G93</f>
        <v>300</v>
      </c>
      <c r="H111" s="110">
        <f>H93</f>
        <v>3500</v>
      </c>
      <c r="I111" s="87">
        <f t="shared" si="17"/>
        <v>3800</v>
      </c>
      <c r="J111" s="110"/>
      <c r="K111" s="87">
        <f t="shared" si="18"/>
        <v>3800</v>
      </c>
      <c r="L111" s="110">
        <v>6600</v>
      </c>
      <c r="M111" s="191">
        <f t="shared" si="19"/>
        <v>10400</v>
      </c>
      <c r="N111" s="110"/>
      <c r="O111" s="191">
        <f t="shared" si="20"/>
        <v>10400</v>
      </c>
      <c r="P111" s="110">
        <v>120</v>
      </c>
      <c r="Q111" s="191">
        <f t="shared" si="21"/>
        <v>10520</v>
      </c>
      <c r="R111" s="110"/>
      <c r="S111" s="191">
        <f t="shared" si="22"/>
        <v>10520</v>
      </c>
      <c r="T111" s="110">
        <v>-3500</v>
      </c>
      <c r="U111" s="191">
        <f t="shared" si="23"/>
        <v>7020</v>
      </c>
      <c r="V111" s="110">
        <v>-129.4</v>
      </c>
      <c r="W111" s="191">
        <f t="shared" si="24"/>
        <v>6890.6</v>
      </c>
      <c r="X111" s="110">
        <v>4500</v>
      </c>
      <c r="Y111" s="191">
        <f t="shared" si="24"/>
        <v>11390.6</v>
      </c>
      <c r="Z111" s="110"/>
      <c r="AA111" s="191">
        <f t="shared" si="25"/>
        <v>11390.6</v>
      </c>
      <c r="AB111" s="110">
        <f>AB95+AB96+AB97</f>
        <v>113.69999999999999</v>
      </c>
      <c r="AC111" s="191">
        <f t="shared" si="26"/>
        <v>11504.300000000001</v>
      </c>
    </row>
    <row r="112" spans="1:29" ht="14.25" customHeight="1">
      <c r="A112" s="62"/>
      <c r="B112" s="55"/>
      <c r="C112" s="77">
        <v>6313</v>
      </c>
      <c r="D112" s="30"/>
      <c r="E112" s="30" t="s">
        <v>29</v>
      </c>
      <c r="F112" s="63"/>
      <c r="G112" s="213">
        <f>G98+G99+G100</f>
        <v>3500</v>
      </c>
      <c r="H112" s="214">
        <f>H98+H99</f>
        <v>200</v>
      </c>
      <c r="I112" s="213">
        <f t="shared" si="17"/>
        <v>3700</v>
      </c>
      <c r="J112" s="214"/>
      <c r="K112" s="213">
        <f t="shared" si="18"/>
        <v>3700</v>
      </c>
      <c r="L112" s="214">
        <v>1500</v>
      </c>
      <c r="M112" s="215">
        <f t="shared" si="19"/>
        <v>5200</v>
      </c>
      <c r="N112" s="214"/>
      <c r="O112" s="215">
        <f t="shared" si="20"/>
        <v>5200</v>
      </c>
      <c r="P112" s="214"/>
      <c r="Q112" s="215">
        <f t="shared" si="21"/>
        <v>5200</v>
      </c>
      <c r="R112" s="214"/>
      <c r="S112" s="215">
        <f t="shared" si="22"/>
        <v>5200</v>
      </c>
      <c r="T112" s="214"/>
      <c r="U112" s="215">
        <f t="shared" si="23"/>
        <v>5200</v>
      </c>
      <c r="V112" s="214"/>
      <c r="W112" s="215">
        <f t="shared" si="24"/>
        <v>5200</v>
      </c>
      <c r="X112" s="214">
        <f>X99+X100</f>
        <v>-5100</v>
      </c>
      <c r="Y112" s="215">
        <f t="shared" si="24"/>
        <v>100</v>
      </c>
      <c r="Z112" s="214"/>
      <c r="AA112" s="215">
        <f t="shared" si="25"/>
        <v>100</v>
      </c>
      <c r="AB112" s="214">
        <f>AB98</f>
        <v>20</v>
      </c>
      <c r="AC112" s="215">
        <f t="shared" si="26"/>
        <v>120</v>
      </c>
    </row>
    <row r="113" spans="1:29" ht="14.25" customHeight="1">
      <c r="A113" s="62"/>
      <c r="B113" s="55"/>
      <c r="C113" s="77">
        <v>5169</v>
      </c>
      <c r="D113" s="30"/>
      <c r="E113" s="30" t="s">
        <v>237</v>
      </c>
      <c r="F113" s="63"/>
      <c r="G113" s="179">
        <v>0</v>
      </c>
      <c r="H113" s="180"/>
      <c r="I113" s="179">
        <v>0</v>
      </c>
      <c r="J113" s="180"/>
      <c r="K113" s="179">
        <v>0</v>
      </c>
      <c r="L113" s="180"/>
      <c r="M113" s="179">
        <v>0</v>
      </c>
      <c r="N113" s="180"/>
      <c r="O113" s="179">
        <v>0</v>
      </c>
      <c r="P113" s="180"/>
      <c r="Q113" s="179">
        <v>0</v>
      </c>
      <c r="R113" s="180"/>
      <c r="S113" s="179">
        <v>0</v>
      </c>
      <c r="T113" s="180">
        <v>3500</v>
      </c>
      <c r="U113" s="179">
        <f>SUM(S113:T113)</f>
        <v>3500</v>
      </c>
      <c r="V113" s="180"/>
      <c r="W113" s="179">
        <f>SUM(U113:V113)</f>
        <v>3500</v>
      </c>
      <c r="X113" s="180">
        <f>X94</f>
        <v>-400</v>
      </c>
      <c r="Y113" s="179">
        <f>SUM(W113:X113)</f>
        <v>3100</v>
      </c>
      <c r="Z113" s="180"/>
      <c r="AA113" s="179">
        <f>SUM(Y113:Z113)</f>
        <v>3100</v>
      </c>
      <c r="AB113" s="180"/>
      <c r="AC113" s="179">
        <f>SUM(AA113:AB113)</f>
        <v>3100</v>
      </c>
    </row>
    <row r="114" spans="1:29" ht="14.25" customHeight="1" thickBot="1">
      <c r="A114" s="157"/>
      <c r="B114" s="158"/>
      <c r="C114" s="90">
        <v>5171</v>
      </c>
      <c r="D114" s="159"/>
      <c r="E114" s="159" t="s">
        <v>30</v>
      </c>
      <c r="F114" s="161"/>
      <c r="G114" s="188">
        <f>G101+G102+G103+G104+G105+G106</f>
        <v>2750</v>
      </c>
      <c r="H114" s="167">
        <f>H105+H106</f>
        <v>286.5</v>
      </c>
      <c r="I114" s="188">
        <f>SUM(G114:H114)</f>
        <v>3036.5</v>
      </c>
      <c r="J114" s="167"/>
      <c r="K114" s="188">
        <f>SUM(I114:J114)</f>
        <v>3036.5</v>
      </c>
      <c r="L114" s="167">
        <v>-2750</v>
      </c>
      <c r="M114" s="188">
        <f>SUM(K114:L114)</f>
        <v>286.5</v>
      </c>
      <c r="N114" s="167"/>
      <c r="O114" s="188">
        <f>SUM(M114:N114)</f>
        <v>286.5</v>
      </c>
      <c r="P114" s="167">
        <v>1037</v>
      </c>
      <c r="Q114" s="188">
        <f>SUM(O114:P114)</f>
        <v>1323.5</v>
      </c>
      <c r="R114" s="167"/>
      <c r="S114" s="188">
        <f>SUM(Q114:R114)</f>
        <v>1323.5</v>
      </c>
      <c r="T114" s="167"/>
      <c r="U114" s="188">
        <f>SUM(S114:T114)</f>
        <v>1323.5</v>
      </c>
      <c r="V114" s="167"/>
      <c r="W114" s="188">
        <f>SUM(U114:V114)</f>
        <v>1323.5</v>
      </c>
      <c r="X114" s="167">
        <f>X107</f>
        <v>-250</v>
      </c>
      <c r="Y114" s="188">
        <f>SUM(W114:X114)</f>
        <v>1073.5</v>
      </c>
      <c r="Z114" s="167">
        <v>115</v>
      </c>
      <c r="AA114" s="188">
        <f>SUM(Y114:Z114)</f>
        <v>1188.5</v>
      </c>
      <c r="AB114" s="167"/>
      <c r="AC114" s="188">
        <f>SUM(AA114:AB114)</f>
        <v>1188.5</v>
      </c>
    </row>
    <row r="115" spans="1:29" ht="14.25" customHeight="1">
      <c r="A115" s="78">
        <v>95</v>
      </c>
      <c r="B115" s="79">
        <v>3522</v>
      </c>
      <c r="C115" s="79"/>
      <c r="D115" s="31"/>
      <c r="E115" s="80" t="s">
        <v>32</v>
      </c>
      <c r="F115" s="168"/>
      <c r="G115" s="99">
        <f>G135+G137+G138</f>
        <v>13400</v>
      </c>
      <c r="H115" s="49"/>
      <c r="I115" s="99">
        <f>I135+I137+I138</f>
        <v>14338</v>
      </c>
      <c r="J115" s="49"/>
      <c r="K115" s="99">
        <f>K135+K137+K138</f>
        <v>14338</v>
      </c>
      <c r="L115" s="49"/>
      <c r="M115" s="190">
        <f>M135+M137+M138</f>
        <v>13701.4</v>
      </c>
      <c r="N115" s="49"/>
      <c r="O115" s="190">
        <f>O135+O137+O138</f>
        <v>13701.4</v>
      </c>
      <c r="P115" s="49"/>
      <c r="Q115" s="190">
        <f>Q135+Q137+Q138</f>
        <v>13096.4</v>
      </c>
      <c r="R115" s="49"/>
      <c r="S115" s="190">
        <f>S135+S137+S138</f>
        <v>13096.4</v>
      </c>
      <c r="T115" s="49"/>
      <c r="U115" s="190">
        <f>U135+U137+U138</f>
        <v>13323</v>
      </c>
      <c r="V115" s="49"/>
      <c r="W115" s="190">
        <f>W135+W137+W138</f>
        <v>13323</v>
      </c>
      <c r="X115" s="49"/>
      <c r="Y115" s="190">
        <f>Y135+Y137+Y138</f>
        <v>14914.000000000002</v>
      </c>
      <c r="Z115" s="49"/>
      <c r="AA115" s="190">
        <f>AA135+AA137+AA138+AA136</f>
        <v>14914.000000000002</v>
      </c>
      <c r="AB115" s="49"/>
      <c r="AC115" s="190">
        <f>AC135+AC137+AC138+AC136</f>
        <v>15669.700000000003</v>
      </c>
    </row>
    <row r="116" spans="1:29" ht="14.25" customHeight="1">
      <c r="A116" s="58"/>
      <c r="B116" s="59"/>
      <c r="C116" s="55">
        <v>6121</v>
      </c>
      <c r="D116" s="207" t="s">
        <v>121</v>
      </c>
      <c r="E116" s="217" t="s">
        <v>120</v>
      </c>
      <c r="F116" s="216"/>
      <c r="G116" s="61">
        <v>2000</v>
      </c>
      <c r="H116" s="47"/>
      <c r="I116" s="61">
        <f aca="true" t="shared" si="27" ref="I116:I138">G116+H116</f>
        <v>2000</v>
      </c>
      <c r="J116" s="47"/>
      <c r="K116" s="61">
        <f aca="true" t="shared" si="28" ref="K116:K138">I116+J116</f>
        <v>2000</v>
      </c>
      <c r="L116" s="47">
        <v>-2000</v>
      </c>
      <c r="M116" s="135">
        <f aca="true" t="shared" si="29" ref="M116:M138">K116+L116</f>
        <v>0</v>
      </c>
      <c r="N116" s="47"/>
      <c r="O116" s="135">
        <f aca="true" t="shared" si="30" ref="O116:O138">M116+N116</f>
        <v>0</v>
      </c>
      <c r="P116" s="47"/>
      <c r="Q116" s="135">
        <f aca="true" t="shared" si="31" ref="Q116:Q138">O116+P116</f>
        <v>0</v>
      </c>
      <c r="R116" s="47"/>
      <c r="S116" s="135">
        <f aca="true" t="shared" si="32" ref="S116:S138">Q116+R116</f>
        <v>0</v>
      </c>
      <c r="T116" s="47"/>
      <c r="U116" s="135">
        <f>S116+T116</f>
        <v>0</v>
      </c>
      <c r="V116" s="47"/>
      <c r="W116" s="135">
        <f>U116+V116</f>
        <v>0</v>
      </c>
      <c r="X116" s="47"/>
      <c r="Y116" s="135">
        <f>W116+X116</f>
        <v>0</v>
      </c>
      <c r="Z116" s="47"/>
      <c r="AA116" s="135">
        <f>Y116+Z116</f>
        <v>0</v>
      </c>
      <c r="AB116" s="47"/>
      <c r="AC116" s="135">
        <f>AA116+AB116</f>
        <v>0</v>
      </c>
    </row>
    <row r="117" spans="1:29" ht="14.25" customHeight="1">
      <c r="A117" s="58"/>
      <c r="B117" s="59"/>
      <c r="C117" s="55">
        <v>6121</v>
      </c>
      <c r="D117" s="207" t="s">
        <v>70</v>
      </c>
      <c r="E117" s="25" t="s">
        <v>71</v>
      </c>
      <c r="F117" s="216"/>
      <c r="G117" s="197">
        <v>0</v>
      </c>
      <c r="H117" s="47">
        <v>200</v>
      </c>
      <c r="I117" s="61">
        <f t="shared" si="27"/>
        <v>200</v>
      </c>
      <c r="J117" s="47"/>
      <c r="K117" s="61">
        <f t="shared" si="28"/>
        <v>200</v>
      </c>
      <c r="L117" s="47"/>
      <c r="M117" s="135">
        <f t="shared" si="29"/>
        <v>200</v>
      </c>
      <c r="N117" s="47"/>
      <c r="O117" s="135">
        <f t="shared" si="30"/>
        <v>200</v>
      </c>
      <c r="P117" s="47"/>
      <c r="Q117" s="135">
        <f t="shared" si="31"/>
        <v>200</v>
      </c>
      <c r="R117" s="47"/>
      <c r="S117" s="135">
        <f t="shared" si="32"/>
        <v>200</v>
      </c>
      <c r="T117" s="47"/>
      <c r="U117" s="135">
        <f>S117+T117</f>
        <v>200</v>
      </c>
      <c r="V117" s="47"/>
      <c r="W117" s="135">
        <f>U117+V117</f>
        <v>200</v>
      </c>
      <c r="X117" s="47"/>
      <c r="Y117" s="135">
        <f>W117+X117</f>
        <v>200</v>
      </c>
      <c r="Z117" s="47"/>
      <c r="AA117" s="135">
        <f>Y117+Z117</f>
        <v>200</v>
      </c>
      <c r="AB117" s="47">
        <v>-44.3</v>
      </c>
      <c r="AC117" s="135">
        <f>AA117+AB117</f>
        <v>155.7</v>
      </c>
    </row>
    <row r="118" spans="1:29" ht="14.25" customHeight="1">
      <c r="A118" s="58"/>
      <c r="B118" s="59"/>
      <c r="C118" s="55">
        <v>6121</v>
      </c>
      <c r="D118" s="206" t="s">
        <v>206</v>
      </c>
      <c r="E118" s="25" t="s">
        <v>209</v>
      </c>
      <c r="F118" s="216"/>
      <c r="G118" s="197">
        <v>0</v>
      </c>
      <c r="H118" s="47"/>
      <c r="I118" s="61">
        <v>0</v>
      </c>
      <c r="J118" s="47"/>
      <c r="K118" s="61">
        <v>0</v>
      </c>
      <c r="L118" s="47"/>
      <c r="M118" s="135">
        <v>0</v>
      </c>
      <c r="N118" s="47"/>
      <c r="O118" s="135">
        <v>0</v>
      </c>
      <c r="P118" s="47">
        <v>500</v>
      </c>
      <c r="Q118" s="135">
        <f t="shared" si="31"/>
        <v>500</v>
      </c>
      <c r="R118" s="47"/>
      <c r="S118" s="135">
        <f t="shared" si="32"/>
        <v>500</v>
      </c>
      <c r="T118" s="47"/>
      <c r="U118" s="135">
        <f>S118+T118</f>
        <v>500</v>
      </c>
      <c r="V118" s="47"/>
      <c r="W118" s="135">
        <f>U118+V118</f>
        <v>500</v>
      </c>
      <c r="X118" s="47">
        <v>-87.3</v>
      </c>
      <c r="Y118" s="135">
        <f>W118+X118</f>
        <v>412.7</v>
      </c>
      <c r="Z118" s="47">
        <v>-412.7</v>
      </c>
      <c r="AA118" s="135">
        <f>Y118+Z118</f>
        <v>0</v>
      </c>
      <c r="AB118" s="47"/>
      <c r="AC118" s="135">
        <f>AA118+AB118</f>
        <v>0</v>
      </c>
    </row>
    <row r="119" spans="1:29" ht="14.25" customHeight="1">
      <c r="A119" s="58"/>
      <c r="B119" s="59"/>
      <c r="C119" s="55">
        <v>6122</v>
      </c>
      <c r="D119" s="206" t="s">
        <v>206</v>
      </c>
      <c r="E119" s="25" t="s">
        <v>209</v>
      </c>
      <c r="F119" s="216"/>
      <c r="G119" s="197">
        <v>0</v>
      </c>
      <c r="H119" s="47"/>
      <c r="I119" s="61">
        <v>0</v>
      </c>
      <c r="J119" s="47"/>
      <c r="K119" s="61">
        <v>0</v>
      </c>
      <c r="L119" s="47"/>
      <c r="M119" s="135">
        <v>0</v>
      </c>
      <c r="N119" s="47"/>
      <c r="O119" s="135">
        <v>0</v>
      </c>
      <c r="P119" s="47"/>
      <c r="Q119" s="135">
        <v>0</v>
      </c>
      <c r="R119" s="47"/>
      <c r="S119" s="135">
        <v>0</v>
      </c>
      <c r="T119" s="47"/>
      <c r="U119" s="135">
        <v>0</v>
      </c>
      <c r="V119" s="47"/>
      <c r="W119" s="135">
        <v>0</v>
      </c>
      <c r="X119" s="47"/>
      <c r="Y119" s="135">
        <v>0</v>
      </c>
      <c r="Z119" s="47">
        <v>412.7</v>
      </c>
      <c r="AA119" s="135">
        <f>Y119+Z119</f>
        <v>412.7</v>
      </c>
      <c r="AB119" s="47"/>
      <c r="AC119" s="135">
        <f>AA119+AB119</f>
        <v>412.7</v>
      </c>
    </row>
    <row r="120" spans="1:29" ht="14.25" customHeight="1">
      <c r="A120" s="58"/>
      <c r="B120" s="59"/>
      <c r="C120" s="55">
        <v>6121</v>
      </c>
      <c r="D120" s="207" t="s">
        <v>233</v>
      </c>
      <c r="E120" s="25" t="s">
        <v>234</v>
      </c>
      <c r="F120" s="216"/>
      <c r="G120" s="197">
        <v>0</v>
      </c>
      <c r="H120" s="47"/>
      <c r="I120" s="61">
        <v>0</v>
      </c>
      <c r="J120" s="47"/>
      <c r="K120" s="61">
        <v>0</v>
      </c>
      <c r="L120" s="47"/>
      <c r="M120" s="135">
        <v>0</v>
      </c>
      <c r="N120" s="47"/>
      <c r="O120" s="135">
        <v>0</v>
      </c>
      <c r="P120" s="47"/>
      <c r="Q120" s="135">
        <v>0</v>
      </c>
      <c r="R120" s="47"/>
      <c r="S120" s="135">
        <v>0</v>
      </c>
      <c r="T120" s="47">
        <v>242</v>
      </c>
      <c r="U120" s="135">
        <f>S120+T120</f>
        <v>242</v>
      </c>
      <c r="V120" s="47"/>
      <c r="W120" s="135">
        <f>U120+V120</f>
        <v>242</v>
      </c>
      <c r="X120" s="47"/>
      <c r="Y120" s="135">
        <f>W120+X120</f>
        <v>242</v>
      </c>
      <c r="Z120" s="47"/>
      <c r="AA120" s="135">
        <f>Y120+Z120</f>
        <v>242</v>
      </c>
      <c r="AB120" s="47"/>
      <c r="AC120" s="135">
        <f>AA120+AB120</f>
        <v>242</v>
      </c>
    </row>
    <row r="121" spans="1:29" ht="14.25" customHeight="1">
      <c r="A121" s="58"/>
      <c r="B121" s="59"/>
      <c r="C121" s="55">
        <v>6121</v>
      </c>
      <c r="D121" s="207" t="s">
        <v>85</v>
      </c>
      <c r="E121" s="25" t="s">
        <v>86</v>
      </c>
      <c r="F121" s="216"/>
      <c r="G121" s="197">
        <v>0</v>
      </c>
      <c r="H121" s="47"/>
      <c r="I121" s="61">
        <v>0</v>
      </c>
      <c r="J121" s="47"/>
      <c r="K121" s="61">
        <v>0</v>
      </c>
      <c r="L121" s="47"/>
      <c r="M121" s="135">
        <v>0</v>
      </c>
      <c r="N121" s="47"/>
      <c r="O121" s="135">
        <v>0</v>
      </c>
      <c r="P121" s="47"/>
      <c r="Q121" s="135">
        <v>0</v>
      </c>
      <c r="R121" s="47">
        <v>180</v>
      </c>
      <c r="S121" s="135">
        <f t="shared" si="32"/>
        <v>180</v>
      </c>
      <c r="T121" s="47">
        <v>-15.4</v>
      </c>
      <c r="U121" s="135">
        <f aca="true" t="shared" si="33" ref="U121:U138">S121+T121</f>
        <v>164.6</v>
      </c>
      <c r="V121" s="47"/>
      <c r="W121" s="135">
        <f aca="true" t="shared" si="34" ref="W121:Y138">U121+V121</f>
        <v>164.6</v>
      </c>
      <c r="X121" s="47"/>
      <c r="Y121" s="135">
        <f t="shared" si="34"/>
        <v>164.6</v>
      </c>
      <c r="Z121" s="47"/>
      <c r="AA121" s="135">
        <f aca="true" t="shared" si="35" ref="AA121:AA138">Y121+Z121</f>
        <v>164.6</v>
      </c>
      <c r="AB121" s="47"/>
      <c r="AC121" s="135">
        <f aca="true" t="shared" si="36" ref="AC121:AC138">AA121+AB121</f>
        <v>164.6</v>
      </c>
    </row>
    <row r="122" spans="1:29" ht="14.25" customHeight="1">
      <c r="A122" s="58"/>
      <c r="B122" s="59"/>
      <c r="C122" s="55">
        <v>6121</v>
      </c>
      <c r="D122" s="207" t="s">
        <v>262</v>
      </c>
      <c r="E122" s="25" t="s">
        <v>263</v>
      </c>
      <c r="F122" s="216"/>
      <c r="G122" s="197">
        <v>0</v>
      </c>
      <c r="H122" s="47"/>
      <c r="I122" s="61">
        <v>0</v>
      </c>
      <c r="J122" s="47"/>
      <c r="K122" s="61">
        <v>0</v>
      </c>
      <c r="L122" s="47"/>
      <c r="M122" s="135">
        <v>0</v>
      </c>
      <c r="N122" s="47"/>
      <c r="O122" s="135">
        <v>0</v>
      </c>
      <c r="P122" s="47"/>
      <c r="Q122" s="135">
        <v>0</v>
      </c>
      <c r="R122" s="47"/>
      <c r="S122" s="135">
        <v>0</v>
      </c>
      <c r="T122" s="47"/>
      <c r="U122" s="135">
        <v>0</v>
      </c>
      <c r="V122" s="47"/>
      <c r="W122" s="135">
        <v>0</v>
      </c>
      <c r="X122" s="47">
        <v>1604</v>
      </c>
      <c r="Y122" s="135">
        <f t="shared" si="34"/>
        <v>1604</v>
      </c>
      <c r="Z122" s="47"/>
      <c r="AA122" s="135">
        <f t="shared" si="35"/>
        <v>1604</v>
      </c>
      <c r="AB122" s="47"/>
      <c r="AC122" s="135">
        <f t="shared" si="36"/>
        <v>1604</v>
      </c>
    </row>
    <row r="123" spans="1:29" ht="14.25" customHeight="1">
      <c r="A123" s="58"/>
      <c r="B123" s="59"/>
      <c r="C123" s="55">
        <v>6313</v>
      </c>
      <c r="D123" s="207" t="s">
        <v>85</v>
      </c>
      <c r="E123" s="25" t="s">
        <v>86</v>
      </c>
      <c r="F123" s="216"/>
      <c r="G123" s="197">
        <v>0</v>
      </c>
      <c r="H123" s="47">
        <v>180</v>
      </c>
      <c r="I123" s="61">
        <f t="shared" si="27"/>
        <v>180</v>
      </c>
      <c r="J123" s="47"/>
      <c r="K123" s="61">
        <f t="shared" si="28"/>
        <v>180</v>
      </c>
      <c r="L123" s="47"/>
      <c r="M123" s="135">
        <f t="shared" si="29"/>
        <v>180</v>
      </c>
      <c r="N123" s="47"/>
      <c r="O123" s="135">
        <f t="shared" si="30"/>
        <v>180</v>
      </c>
      <c r="P123" s="47"/>
      <c r="Q123" s="135">
        <f t="shared" si="31"/>
        <v>180</v>
      </c>
      <c r="R123" s="47">
        <v>-180</v>
      </c>
      <c r="S123" s="135">
        <f t="shared" si="32"/>
        <v>0</v>
      </c>
      <c r="T123" s="47"/>
      <c r="U123" s="135">
        <f t="shared" si="33"/>
        <v>0</v>
      </c>
      <c r="V123" s="47"/>
      <c r="W123" s="135">
        <f t="shared" si="34"/>
        <v>0</v>
      </c>
      <c r="X123" s="47"/>
      <c r="Y123" s="135">
        <f t="shared" si="34"/>
        <v>0</v>
      </c>
      <c r="Z123" s="47"/>
      <c r="AA123" s="135">
        <f t="shared" si="35"/>
        <v>0</v>
      </c>
      <c r="AB123" s="47"/>
      <c r="AC123" s="135">
        <f t="shared" si="36"/>
        <v>0</v>
      </c>
    </row>
    <row r="124" spans="1:29" ht="14.25" customHeight="1">
      <c r="A124" s="62"/>
      <c r="B124" s="55"/>
      <c r="C124" s="55">
        <v>6313</v>
      </c>
      <c r="D124" s="206" t="s">
        <v>123</v>
      </c>
      <c r="E124" s="217" t="s">
        <v>122</v>
      </c>
      <c r="F124" s="208"/>
      <c r="G124" s="182">
        <v>11000</v>
      </c>
      <c r="H124" s="47"/>
      <c r="I124" s="61">
        <f t="shared" si="27"/>
        <v>11000</v>
      </c>
      <c r="J124" s="47"/>
      <c r="K124" s="61">
        <f t="shared" si="28"/>
        <v>11000</v>
      </c>
      <c r="L124" s="47">
        <v>-11000</v>
      </c>
      <c r="M124" s="135">
        <f t="shared" si="29"/>
        <v>0</v>
      </c>
      <c r="N124" s="47"/>
      <c r="O124" s="135">
        <f t="shared" si="30"/>
        <v>0</v>
      </c>
      <c r="P124" s="47"/>
      <c r="Q124" s="135">
        <f t="shared" si="31"/>
        <v>0</v>
      </c>
      <c r="R124" s="47"/>
      <c r="S124" s="135">
        <f t="shared" si="32"/>
        <v>0</v>
      </c>
      <c r="T124" s="47"/>
      <c r="U124" s="135">
        <f t="shared" si="33"/>
        <v>0</v>
      </c>
      <c r="V124" s="47"/>
      <c r="W124" s="135">
        <f t="shared" si="34"/>
        <v>0</v>
      </c>
      <c r="X124" s="47"/>
      <c r="Y124" s="135">
        <f t="shared" si="34"/>
        <v>0</v>
      </c>
      <c r="Z124" s="47"/>
      <c r="AA124" s="135">
        <f t="shared" si="35"/>
        <v>0</v>
      </c>
      <c r="AB124" s="47"/>
      <c r="AC124" s="135">
        <f t="shared" si="36"/>
        <v>0</v>
      </c>
    </row>
    <row r="125" spans="1:29" ht="14.25" customHeight="1">
      <c r="A125" s="62"/>
      <c r="B125" s="55"/>
      <c r="C125" s="55">
        <v>6313</v>
      </c>
      <c r="D125" s="206" t="s">
        <v>150</v>
      </c>
      <c r="E125" s="217" t="s">
        <v>171</v>
      </c>
      <c r="F125" s="208"/>
      <c r="G125" s="182">
        <v>0</v>
      </c>
      <c r="H125" s="47"/>
      <c r="I125" s="61">
        <f t="shared" si="27"/>
        <v>0</v>
      </c>
      <c r="J125" s="47"/>
      <c r="K125" s="61">
        <f t="shared" si="28"/>
        <v>0</v>
      </c>
      <c r="L125" s="47">
        <v>6050</v>
      </c>
      <c r="M125" s="135">
        <f t="shared" si="29"/>
        <v>6050</v>
      </c>
      <c r="N125" s="47"/>
      <c r="O125" s="135">
        <f t="shared" si="30"/>
        <v>6050</v>
      </c>
      <c r="P125" s="47">
        <v>-170</v>
      </c>
      <c r="Q125" s="135">
        <f t="shared" si="31"/>
        <v>5880</v>
      </c>
      <c r="R125" s="47"/>
      <c r="S125" s="135">
        <f t="shared" si="32"/>
        <v>5880</v>
      </c>
      <c r="T125" s="47"/>
      <c r="U125" s="135">
        <f t="shared" si="33"/>
        <v>5880</v>
      </c>
      <c r="V125" s="47"/>
      <c r="W125" s="135">
        <f t="shared" si="34"/>
        <v>5880</v>
      </c>
      <c r="X125" s="47">
        <v>-241.4</v>
      </c>
      <c r="Y125" s="135">
        <f t="shared" si="34"/>
        <v>5638.6</v>
      </c>
      <c r="Z125" s="47"/>
      <c r="AA125" s="135">
        <f t="shared" si="35"/>
        <v>5638.6</v>
      </c>
      <c r="AB125" s="47"/>
      <c r="AC125" s="135">
        <f t="shared" si="36"/>
        <v>5638.6</v>
      </c>
    </row>
    <row r="126" spans="1:29" ht="14.25" customHeight="1">
      <c r="A126" s="62"/>
      <c r="B126" s="55"/>
      <c r="C126" s="55">
        <v>6313</v>
      </c>
      <c r="D126" s="206" t="s">
        <v>151</v>
      </c>
      <c r="E126" s="217" t="s">
        <v>172</v>
      </c>
      <c r="F126" s="208"/>
      <c r="G126" s="182">
        <v>0</v>
      </c>
      <c r="H126" s="47"/>
      <c r="I126" s="61">
        <f t="shared" si="27"/>
        <v>0</v>
      </c>
      <c r="J126" s="47"/>
      <c r="K126" s="61">
        <f t="shared" si="28"/>
        <v>0</v>
      </c>
      <c r="L126" s="47">
        <v>1040</v>
      </c>
      <c r="M126" s="135">
        <f t="shared" si="29"/>
        <v>1040</v>
      </c>
      <c r="N126" s="47"/>
      <c r="O126" s="135">
        <f t="shared" si="30"/>
        <v>1040</v>
      </c>
      <c r="P126" s="47">
        <v>-1040</v>
      </c>
      <c r="Q126" s="135">
        <f t="shared" si="31"/>
        <v>0</v>
      </c>
      <c r="R126" s="47"/>
      <c r="S126" s="135">
        <f t="shared" si="32"/>
        <v>0</v>
      </c>
      <c r="T126" s="47"/>
      <c r="U126" s="135">
        <f t="shared" si="33"/>
        <v>0</v>
      </c>
      <c r="V126" s="47"/>
      <c r="W126" s="135">
        <f t="shared" si="34"/>
        <v>0</v>
      </c>
      <c r="X126" s="47"/>
      <c r="Y126" s="135">
        <f t="shared" si="34"/>
        <v>0</v>
      </c>
      <c r="Z126" s="47"/>
      <c r="AA126" s="135">
        <f t="shared" si="35"/>
        <v>0</v>
      </c>
      <c r="AB126" s="47"/>
      <c r="AC126" s="135">
        <f t="shared" si="36"/>
        <v>0</v>
      </c>
    </row>
    <row r="127" spans="1:29" ht="14.25" customHeight="1">
      <c r="A127" s="62"/>
      <c r="B127" s="55"/>
      <c r="C127" s="55">
        <v>6313</v>
      </c>
      <c r="D127" s="206" t="s">
        <v>152</v>
      </c>
      <c r="E127" s="217" t="s">
        <v>266</v>
      </c>
      <c r="F127" s="208"/>
      <c r="G127" s="182">
        <v>0</v>
      </c>
      <c r="H127" s="47"/>
      <c r="I127" s="61">
        <f t="shared" si="27"/>
        <v>0</v>
      </c>
      <c r="J127" s="47"/>
      <c r="K127" s="61">
        <f t="shared" si="28"/>
        <v>0</v>
      </c>
      <c r="L127" s="47">
        <v>140</v>
      </c>
      <c r="M127" s="135">
        <f t="shared" si="29"/>
        <v>140</v>
      </c>
      <c r="N127" s="47"/>
      <c r="O127" s="135">
        <f t="shared" si="30"/>
        <v>140</v>
      </c>
      <c r="P127" s="47"/>
      <c r="Q127" s="135">
        <f t="shared" si="31"/>
        <v>140</v>
      </c>
      <c r="R127" s="47"/>
      <c r="S127" s="135">
        <f t="shared" si="32"/>
        <v>140</v>
      </c>
      <c r="T127" s="47"/>
      <c r="U127" s="135">
        <f t="shared" si="33"/>
        <v>140</v>
      </c>
      <c r="V127" s="47"/>
      <c r="W127" s="135">
        <f t="shared" si="34"/>
        <v>140</v>
      </c>
      <c r="X127" s="47">
        <v>-13</v>
      </c>
      <c r="Y127" s="135">
        <f t="shared" si="34"/>
        <v>127</v>
      </c>
      <c r="Z127" s="47"/>
      <c r="AA127" s="135">
        <f t="shared" si="35"/>
        <v>127</v>
      </c>
      <c r="AB127" s="47"/>
      <c r="AC127" s="135">
        <f t="shared" si="36"/>
        <v>127</v>
      </c>
    </row>
    <row r="128" spans="1:29" ht="14.25" customHeight="1">
      <c r="A128" s="62"/>
      <c r="B128" s="55"/>
      <c r="C128" s="55">
        <v>6313</v>
      </c>
      <c r="D128" s="206" t="s">
        <v>153</v>
      </c>
      <c r="E128" s="217" t="s">
        <v>154</v>
      </c>
      <c r="F128" s="208"/>
      <c r="G128" s="182">
        <v>0</v>
      </c>
      <c r="H128" s="47"/>
      <c r="I128" s="61">
        <f t="shared" si="27"/>
        <v>0</v>
      </c>
      <c r="J128" s="47"/>
      <c r="K128" s="61">
        <f t="shared" si="28"/>
        <v>0</v>
      </c>
      <c r="L128" s="47">
        <v>5000</v>
      </c>
      <c r="M128" s="135">
        <f t="shared" si="29"/>
        <v>5000</v>
      </c>
      <c r="N128" s="47"/>
      <c r="O128" s="135">
        <f t="shared" si="30"/>
        <v>5000</v>
      </c>
      <c r="P128" s="47"/>
      <c r="Q128" s="135">
        <f t="shared" si="31"/>
        <v>5000</v>
      </c>
      <c r="R128" s="47"/>
      <c r="S128" s="135">
        <f t="shared" si="32"/>
        <v>5000</v>
      </c>
      <c r="T128" s="47"/>
      <c r="U128" s="135">
        <f t="shared" si="33"/>
        <v>5000</v>
      </c>
      <c r="V128" s="47"/>
      <c r="W128" s="135">
        <f t="shared" si="34"/>
        <v>5000</v>
      </c>
      <c r="X128" s="47"/>
      <c r="Y128" s="135">
        <f t="shared" si="34"/>
        <v>5000</v>
      </c>
      <c r="Z128" s="47"/>
      <c r="AA128" s="135">
        <f t="shared" si="35"/>
        <v>5000</v>
      </c>
      <c r="AB128" s="47"/>
      <c r="AC128" s="135">
        <f t="shared" si="36"/>
        <v>5000</v>
      </c>
    </row>
    <row r="129" spans="1:29" ht="14.25" customHeight="1">
      <c r="A129" s="62"/>
      <c r="B129" s="55"/>
      <c r="C129" s="55">
        <v>6313</v>
      </c>
      <c r="D129" s="206" t="s">
        <v>225</v>
      </c>
      <c r="E129" s="217" t="s">
        <v>226</v>
      </c>
      <c r="F129" s="208"/>
      <c r="G129" s="182">
        <v>0</v>
      </c>
      <c r="H129" s="47"/>
      <c r="I129" s="61">
        <v>0</v>
      </c>
      <c r="J129" s="47"/>
      <c r="K129" s="61">
        <v>0</v>
      </c>
      <c r="L129" s="47"/>
      <c r="M129" s="135">
        <v>0</v>
      </c>
      <c r="N129" s="47"/>
      <c r="O129" s="135">
        <v>0</v>
      </c>
      <c r="P129" s="47">
        <v>135</v>
      </c>
      <c r="Q129" s="135">
        <f t="shared" si="31"/>
        <v>135</v>
      </c>
      <c r="R129" s="47"/>
      <c r="S129" s="135">
        <f t="shared" si="32"/>
        <v>135</v>
      </c>
      <c r="T129" s="47"/>
      <c r="U129" s="135">
        <f t="shared" si="33"/>
        <v>135</v>
      </c>
      <c r="V129" s="47"/>
      <c r="W129" s="135">
        <f t="shared" si="34"/>
        <v>135</v>
      </c>
      <c r="X129" s="47"/>
      <c r="Y129" s="135">
        <f t="shared" si="34"/>
        <v>135</v>
      </c>
      <c r="Z129" s="47"/>
      <c r="AA129" s="135">
        <f t="shared" si="35"/>
        <v>135</v>
      </c>
      <c r="AB129" s="47"/>
      <c r="AC129" s="135">
        <f t="shared" si="36"/>
        <v>135</v>
      </c>
    </row>
    <row r="130" spans="1:30" ht="14.25" customHeight="1">
      <c r="A130" s="62"/>
      <c r="B130" s="55"/>
      <c r="C130" s="55">
        <v>6313</v>
      </c>
      <c r="D130" s="206" t="s">
        <v>291</v>
      </c>
      <c r="E130" s="217" t="s">
        <v>292</v>
      </c>
      <c r="F130" s="208"/>
      <c r="G130" s="182">
        <v>0</v>
      </c>
      <c r="H130" s="47"/>
      <c r="I130" s="61">
        <v>0</v>
      </c>
      <c r="J130" s="47"/>
      <c r="K130" s="61">
        <v>0</v>
      </c>
      <c r="L130" s="47"/>
      <c r="M130" s="135">
        <v>0</v>
      </c>
      <c r="N130" s="47"/>
      <c r="O130" s="135">
        <v>0</v>
      </c>
      <c r="P130" s="47"/>
      <c r="Q130" s="135">
        <v>0</v>
      </c>
      <c r="R130" s="47"/>
      <c r="S130" s="135">
        <v>0</v>
      </c>
      <c r="T130" s="47"/>
      <c r="U130" s="135">
        <v>0</v>
      </c>
      <c r="V130" s="47"/>
      <c r="W130" s="135">
        <v>0</v>
      </c>
      <c r="X130" s="47"/>
      <c r="Y130" s="135">
        <v>0</v>
      </c>
      <c r="Z130" s="47"/>
      <c r="AA130" s="135">
        <v>0</v>
      </c>
      <c r="AB130" s="47">
        <v>800</v>
      </c>
      <c r="AC130" s="135">
        <f t="shared" si="36"/>
        <v>800</v>
      </c>
      <c r="AD130" s="51"/>
    </row>
    <row r="131" spans="1:29" ht="14.25" customHeight="1">
      <c r="A131" s="62"/>
      <c r="B131" s="55"/>
      <c r="C131" s="55">
        <v>5171</v>
      </c>
      <c r="D131" s="206" t="s">
        <v>124</v>
      </c>
      <c r="E131" s="210" t="s">
        <v>96</v>
      </c>
      <c r="F131" s="208"/>
      <c r="G131" s="182">
        <v>400</v>
      </c>
      <c r="H131" s="47"/>
      <c r="I131" s="61">
        <f t="shared" si="27"/>
        <v>400</v>
      </c>
      <c r="J131" s="47">
        <v>-199.7</v>
      </c>
      <c r="K131" s="61">
        <f t="shared" si="28"/>
        <v>200.3</v>
      </c>
      <c r="L131" s="47">
        <v>-200.3</v>
      </c>
      <c r="M131" s="135">
        <f t="shared" si="29"/>
        <v>0</v>
      </c>
      <c r="N131" s="47"/>
      <c r="O131" s="135">
        <f t="shared" si="30"/>
        <v>0</v>
      </c>
      <c r="P131" s="47"/>
      <c r="Q131" s="135">
        <f t="shared" si="31"/>
        <v>0</v>
      </c>
      <c r="R131" s="47"/>
      <c r="S131" s="135">
        <f t="shared" si="32"/>
        <v>0</v>
      </c>
      <c r="T131" s="47"/>
      <c r="U131" s="135">
        <f t="shared" si="33"/>
        <v>0</v>
      </c>
      <c r="V131" s="47"/>
      <c r="W131" s="135">
        <f t="shared" si="34"/>
        <v>0</v>
      </c>
      <c r="X131" s="47"/>
      <c r="Y131" s="135">
        <f t="shared" si="34"/>
        <v>0</v>
      </c>
      <c r="Z131" s="47"/>
      <c r="AA131" s="135">
        <f t="shared" si="35"/>
        <v>0</v>
      </c>
      <c r="AB131" s="47"/>
      <c r="AC131" s="135">
        <f t="shared" si="36"/>
        <v>0</v>
      </c>
    </row>
    <row r="132" spans="1:29" ht="14.25" customHeight="1">
      <c r="A132" s="74"/>
      <c r="B132" s="82"/>
      <c r="C132" s="55">
        <v>5171</v>
      </c>
      <c r="D132" s="206" t="s">
        <v>57</v>
      </c>
      <c r="E132" s="25" t="s">
        <v>147</v>
      </c>
      <c r="F132" s="208"/>
      <c r="G132" s="182">
        <v>0</v>
      </c>
      <c r="H132" s="47">
        <v>558</v>
      </c>
      <c r="I132" s="61">
        <f t="shared" si="27"/>
        <v>558</v>
      </c>
      <c r="J132" s="47"/>
      <c r="K132" s="61">
        <f t="shared" si="28"/>
        <v>558</v>
      </c>
      <c r="L132" s="47"/>
      <c r="M132" s="135">
        <f t="shared" si="29"/>
        <v>558</v>
      </c>
      <c r="N132" s="47"/>
      <c r="O132" s="135">
        <f t="shared" si="30"/>
        <v>558</v>
      </c>
      <c r="P132" s="47">
        <v>-30</v>
      </c>
      <c r="Q132" s="135">
        <f t="shared" si="31"/>
        <v>528</v>
      </c>
      <c r="R132" s="47"/>
      <c r="S132" s="135">
        <f t="shared" si="32"/>
        <v>528</v>
      </c>
      <c r="T132" s="47"/>
      <c r="U132" s="135">
        <f t="shared" si="33"/>
        <v>528</v>
      </c>
      <c r="V132" s="47"/>
      <c r="W132" s="135">
        <f t="shared" si="34"/>
        <v>528</v>
      </c>
      <c r="X132" s="47"/>
      <c r="Y132" s="135">
        <f t="shared" si="34"/>
        <v>528</v>
      </c>
      <c r="Z132" s="47"/>
      <c r="AA132" s="135">
        <f t="shared" si="35"/>
        <v>528</v>
      </c>
      <c r="AB132" s="47"/>
      <c r="AC132" s="135">
        <f t="shared" si="36"/>
        <v>528</v>
      </c>
    </row>
    <row r="133" spans="1:29" ht="14.25" customHeight="1">
      <c r="A133" s="74"/>
      <c r="B133" s="82"/>
      <c r="C133" s="55">
        <v>5171</v>
      </c>
      <c r="D133" s="206" t="s">
        <v>142</v>
      </c>
      <c r="E133" s="25" t="s">
        <v>173</v>
      </c>
      <c r="F133" s="208"/>
      <c r="G133" s="182">
        <v>0</v>
      </c>
      <c r="H133" s="47"/>
      <c r="I133" s="61">
        <v>0</v>
      </c>
      <c r="J133" s="47">
        <v>199.7</v>
      </c>
      <c r="K133" s="61">
        <f t="shared" si="28"/>
        <v>199.7</v>
      </c>
      <c r="L133" s="47">
        <v>333.7</v>
      </c>
      <c r="M133" s="135">
        <f t="shared" si="29"/>
        <v>533.4</v>
      </c>
      <c r="N133" s="47"/>
      <c r="O133" s="135">
        <f t="shared" si="30"/>
        <v>533.4</v>
      </c>
      <c r="P133" s="47"/>
      <c r="Q133" s="135">
        <f t="shared" si="31"/>
        <v>533.4</v>
      </c>
      <c r="R133" s="47"/>
      <c r="S133" s="135">
        <f t="shared" si="32"/>
        <v>533.4</v>
      </c>
      <c r="T133" s="47"/>
      <c r="U133" s="135">
        <f t="shared" si="33"/>
        <v>533.4</v>
      </c>
      <c r="V133" s="47"/>
      <c r="W133" s="135">
        <f t="shared" si="34"/>
        <v>533.4</v>
      </c>
      <c r="X133" s="47"/>
      <c r="Y133" s="135">
        <f t="shared" si="34"/>
        <v>533.4</v>
      </c>
      <c r="Z133" s="47"/>
      <c r="AA133" s="135">
        <f t="shared" si="35"/>
        <v>533.4</v>
      </c>
      <c r="AB133" s="47"/>
      <c r="AC133" s="135">
        <f t="shared" si="36"/>
        <v>533.4</v>
      </c>
    </row>
    <row r="134" spans="1:29" ht="14.25" customHeight="1">
      <c r="A134" s="74"/>
      <c r="B134" s="82"/>
      <c r="C134" s="55">
        <v>5171</v>
      </c>
      <c r="D134" s="206" t="s">
        <v>248</v>
      </c>
      <c r="E134" s="25" t="s">
        <v>249</v>
      </c>
      <c r="F134" s="208"/>
      <c r="G134" s="182">
        <v>0</v>
      </c>
      <c r="H134" s="47"/>
      <c r="I134" s="61">
        <v>0</v>
      </c>
      <c r="J134" s="47"/>
      <c r="K134" s="61">
        <v>0</v>
      </c>
      <c r="L134" s="47"/>
      <c r="M134" s="135">
        <v>0</v>
      </c>
      <c r="N134" s="47"/>
      <c r="O134" s="135">
        <v>0</v>
      </c>
      <c r="P134" s="47"/>
      <c r="Q134" s="135">
        <v>0</v>
      </c>
      <c r="R134" s="47"/>
      <c r="S134" s="135">
        <v>0</v>
      </c>
      <c r="T134" s="47"/>
      <c r="U134" s="135">
        <v>0</v>
      </c>
      <c r="V134" s="47"/>
      <c r="W134" s="135">
        <v>0</v>
      </c>
      <c r="X134" s="47">
        <v>328.7</v>
      </c>
      <c r="Y134" s="135">
        <f t="shared" si="34"/>
        <v>328.7</v>
      </c>
      <c r="Z134" s="47"/>
      <c r="AA134" s="135">
        <f t="shared" si="35"/>
        <v>328.7</v>
      </c>
      <c r="AB134" s="47"/>
      <c r="AC134" s="135">
        <f t="shared" si="36"/>
        <v>328.7</v>
      </c>
    </row>
    <row r="135" spans="1:29" ht="14.25" customHeight="1">
      <c r="A135" s="74"/>
      <c r="B135" s="82"/>
      <c r="C135" s="77">
        <v>6121</v>
      </c>
      <c r="D135" s="30"/>
      <c r="E135" s="30" t="s">
        <v>24</v>
      </c>
      <c r="F135" s="63"/>
      <c r="G135" s="87">
        <f>G116+G117</f>
        <v>2000</v>
      </c>
      <c r="H135" s="110">
        <f>H117</f>
        <v>200</v>
      </c>
      <c r="I135" s="87">
        <f t="shared" si="27"/>
        <v>2200</v>
      </c>
      <c r="J135" s="110"/>
      <c r="K135" s="87">
        <f t="shared" si="28"/>
        <v>2200</v>
      </c>
      <c r="L135" s="110">
        <v>-2000</v>
      </c>
      <c r="M135" s="191">
        <f t="shared" si="29"/>
        <v>200</v>
      </c>
      <c r="N135" s="110"/>
      <c r="O135" s="191">
        <f t="shared" si="30"/>
        <v>200</v>
      </c>
      <c r="P135" s="110">
        <v>500</v>
      </c>
      <c r="Q135" s="191">
        <f t="shared" si="31"/>
        <v>700</v>
      </c>
      <c r="R135" s="110">
        <v>180</v>
      </c>
      <c r="S135" s="191">
        <f t="shared" si="32"/>
        <v>880</v>
      </c>
      <c r="T135" s="110">
        <v>226.6</v>
      </c>
      <c r="U135" s="191">
        <f t="shared" si="33"/>
        <v>1106.6</v>
      </c>
      <c r="V135" s="110"/>
      <c r="W135" s="191">
        <f t="shared" si="34"/>
        <v>1106.6</v>
      </c>
      <c r="X135" s="110">
        <f>X118+X122</f>
        <v>1516.7</v>
      </c>
      <c r="Y135" s="191">
        <f t="shared" si="34"/>
        <v>2623.3</v>
      </c>
      <c r="Z135" s="110">
        <v>-412.7</v>
      </c>
      <c r="AA135" s="191">
        <f t="shared" si="35"/>
        <v>2210.6000000000004</v>
      </c>
      <c r="AB135" s="110">
        <f>AB117</f>
        <v>-44.3</v>
      </c>
      <c r="AC135" s="191">
        <f t="shared" si="36"/>
        <v>2166.3</v>
      </c>
    </row>
    <row r="136" spans="1:29" ht="14.25" customHeight="1">
      <c r="A136" s="62"/>
      <c r="B136" s="55"/>
      <c r="C136" s="77">
        <v>6122</v>
      </c>
      <c r="D136" s="30"/>
      <c r="E136" s="30" t="s">
        <v>24</v>
      </c>
      <c r="F136" s="63"/>
      <c r="G136" s="228">
        <v>0</v>
      </c>
      <c r="H136" s="110"/>
      <c r="I136" s="228">
        <v>0</v>
      </c>
      <c r="J136" s="110"/>
      <c r="K136" s="228">
        <v>0</v>
      </c>
      <c r="L136" s="110"/>
      <c r="M136" s="191">
        <v>0</v>
      </c>
      <c r="N136" s="110"/>
      <c r="O136" s="191">
        <v>0</v>
      </c>
      <c r="P136" s="110"/>
      <c r="Q136" s="191">
        <v>0</v>
      </c>
      <c r="R136" s="110"/>
      <c r="S136" s="191">
        <v>0</v>
      </c>
      <c r="T136" s="110"/>
      <c r="U136" s="191">
        <v>0</v>
      </c>
      <c r="V136" s="110"/>
      <c r="W136" s="191">
        <v>0</v>
      </c>
      <c r="X136" s="110"/>
      <c r="Y136" s="191">
        <v>0</v>
      </c>
      <c r="Z136" s="110">
        <v>412.7</v>
      </c>
      <c r="AA136" s="191">
        <f t="shared" si="35"/>
        <v>412.7</v>
      </c>
      <c r="AB136" s="110"/>
      <c r="AC136" s="191">
        <f t="shared" si="36"/>
        <v>412.7</v>
      </c>
    </row>
    <row r="137" spans="1:29" ht="14.25" customHeight="1">
      <c r="A137" s="69"/>
      <c r="B137" s="70"/>
      <c r="C137" s="71">
        <v>6313</v>
      </c>
      <c r="D137" s="29"/>
      <c r="E137" s="27" t="s">
        <v>29</v>
      </c>
      <c r="F137" s="73"/>
      <c r="G137" s="166">
        <f>G123+G124</f>
        <v>11000</v>
      </c>
      <c r="H137" s="164">
        <f>H123</f>
        <v>180</v>
      </c>
      <c r="I137" s="166">
        <f t="shared" si="27"/>
        <v>11180</v>
      </c>
      <c r="J137" s="164"/>
      <c r="K137" s="166">
        <f t="shared" si="28"/>
        <v>11180</v>
      </c>
      <c r="L137" s="164">
        <v>1230</v>
      </c>
      <c r="M137" s="189">
        <f t="shared" si="29"/>
        <v>12410</v>
      </c>
      <c r="N137" s="164"/>
      <c r="O137" s="189">
        <f t="shared" si="30"/>
        <v>12410</v>
      </c>
      <c r="P137" s="164">
        <v>-1075</v>
      </c>
      <c r="Q137" s="189">
        <f t="shared" si="31"/>
        <v>11335</v>
      </c>
      <c r="R137" s="164">
        <v>-180</v>
      </c>
      <c r="S137" s="189">
        <f t="shared" si="32"/>
        <v>11155</v>
      </c>
      <c r="T137" s="164"/>
      <c r="U137" s="189">
        <f t="shared" si="33"/>
        <v>11155</v>
      </c>
      <c r="V137" s="164"/>
      <c r="W137" s="189">
        <f t="shared" si="34"/>
        <v>11155</v>
      </c>
      <c r="X137" s="164">
        <f>X125+X127</f>
        <v>-254.4</v>
      </c>
      <c r="Y137" s="189">
        <f t="shared" si="34"/>
        <v>10900.6</v>
      </c>
      <c r="Z137" s="164"/>
      <c r="AA137" s="189">
        <f t="shared" si="35"/>
        <v>10900.6</v>
      </c>
      <c r="AB137" s="164">
        <f>AB130</f>
        <v>800</v>
      </c>
      <c r="AC137" s="189">
        <f t="shared" si="36"/>
        <v>11700.6</v>
      </c>
    </row>
    <row r="138" spans="1:29" ht="14.25" customHeight="1" thickBot="1">
      <c r="A138" s="65"/>
      <c r="B138" s="66"/>
      <c r="C138" s="67">
        <v>5171</v>
      </c>
      <c r="D138" s="26"/>
      <c r="E138" s="159" t="s">
        <v>30</v>
      </c>
      <c r="F138" s="68"/>
      <c r="G138" s="101">
        <f>G131+G132</f>
        <v>400</v>
      </c>
      <c r="H138" s="167">
        <f>H132</f>
        <v>558</v>
      </c>
      <c r="I138" s="101">
        <f t="shared" si="27"/>
        <v>958</v>
      </c>
      <c r="J138" s="167"/>
      <c r="K138" s="101">
        <f t="shared" si="28"/>
        <v>958</v>
      </c>
      <c r="L138" s="167">
        <v>133.4</v>
      </c>
      <c r="M138" s="101">
        <f t="shared" si="29"/>
        <v>1091.4</v>
      </c>
      <c r="N138" s="167"/>
      <c r="O138" s="101">
        <f t="shared" si="30"/>
        <v>1091.4</v>
      </c>
      <c r="P138" s="167">
        <v>-30</v>
      </c>
      <c r="Q138" s="101">
        <f t="shared" si="31"/>
        <v>1061.4</v>
      </c>
      <c r="R138" s="167"/>
      <c r="S138" s="101">
        <f t="shared" si="32"/>
        <v>1061.4</v>
      </c>
      <c r="T138" s="167"/>
      <c r="U138" s="101">
        <f t="shared" si="33"/>
        <v>1061.4</v>
      </c>
      <c r="V138" s="167"/>
      <c r="W138" s="101">
        <f t="shared" si="34"/>
        <v>1061.4</v>
      </c>
      <c r="X138" s="167">
        <f>X134</f>
        <v>328.7</v>
      </c>
      <c r="Y138" s="101">
        <f t="shared" si="34"/>
        <v>1390.1000000000001</v>
      </c>
      <c r="Z138" s="167"/>
      <c r="AA138" s="101">
        <f t="shared" si="35"/>
        <v>1390.1000000000001</v>
      </c>
      <c r="AB138" s="167"/>
      <c r="AC138" s="101">
        <f t="shared" si="36"/>
        <v>1390.1000000000001</v>
      </c>
    </row>
    <row r="139" spans="1:29" ht="14.25" customHeight="1">
      <c r="A139" s="149">
        <v>98</v>
      </c>
      <c r="B139" s="151">
        <v>3522</v>
      </c>
      <c r="C139" s="151"/>
      <c r="D139" s="31"/>
      <c r="E139" s="169" t="s">
        <v>33</v>
      </c>
      <c r="F139" s="81"/>
      <c r="G139" s="99">
        <f>SUM(G152)+G153+G155</f>
        <v>2800</v>
      </c>
      <c r="H139" s="49"/>
      <c r="I139" s="99">
        <f>SUM(I152+I153+I155)</f>
        <v>3018.7</v>
      </c>
      <c r="J139" s="49"/>
      <c r="K139" s="99">
        <f>SUM(K152+K153+K155)</f>
        <v>3018.7</v>
      </c>
      <c r="L139" s="49"/>
      <c r="M139" s="190">
        <f>SUM(M152+M153+M155)</f>
        <v>5100</v>
      </c>
      <c r="N139" s="49"/>
      <c r="O139" s="190">
        <f>SUM(O152+O153+O155)</f>
        <v>5100</v>
      </c>
      <c r="P139" s="49"/>
      <c r="Q139" s="190">
        <f>SUM(Q152+Q153+Q155)</f>
        <v>7196</v>
      </c>
      <c r="R139" s="49"/>
      <c r="S139" s="190">
        <f>SUM(S152+S153+S155)</f>
        <v>7196</v>
      </c>
      <c r="T139" s="49"/>
      <c r="U139" s="190">
        <f>SUM(U152+U153+U155)</f>
        <v>7196</v>
      </c>
      <c r="V139" s="49"/>
      <c r="W139" s="190">
        <f>SUM(W152+W153+W155+W154)</f>
        <v>7025.8</v>
      </c>
      <c r="X139" s="49"/>
      <c r="Y139" s="190">
        <f>SUM(Y152+Y153+Y155+Y154)</f>
        <v>7081.8</v>
      </c>
      <c r="Z139" s="49"/>
      <c r="AA139" s="190">
        <f>SUM(AA152+AA153+AA155+AA154)</f>
        <v>7081.8</v>
      </c>
      <c r="AB139" s="49"/>
      <c r="AC139" s="190">
        <f>SUM(AC152+AC153+AC155+AC154)</f>
        <v>7281.8</v>
      </c>
    </row>
    <row r="140" spans="1:29" ht="14.25" customHeight="1">
      <c r="A140" s="58"/>
      <c r="B140" s="59"/>
      <c r="C140" s="55">
        <v>6121</v>
      </c>
      <c r="D140" s="207" t="s">
        <v>126</v>
      </c>
      <c r="E140" s="210" t="s">
        <v>125</v>
      </c>
      <c r="F140" s="209"/>
      <c r="G140" s="61">
        <v>2500</v>
      </c>
      <c r="H140" s="47"/>
      <c r="I140" s="61">
        <f>G140+H140</f>
        <v>2500</v>
      </c>
      <c r="J140" s="47"/>
      <c r="K140" s="61">
        <f>I140+J140</f>
        <v>2500</v>
      </c>
      <c r="L140" s="47">
        <v>-2500</v>
      </c>
      <c r="M140" s="135">
        <f aca="true" t="shared" si="37" ref="M140:M146">K140+L140</f>
        <v>0</v>
      </c>
      <c r="N140" s="47"/>
      <c r="O140" s="135">
        <f aca="true" t="shared" si="38" ref="O140:O146">M140+N140</f>
        <v>0</v>
      </c>
      <c r="P140" s="47"/>
      <c r="Q140" s="135">
        <f aca="true" t="shared" si="39" ref="Q140:Q149">O140+P140</f>
        <v>0</v>
      </c>
      <c r="R140" s="47"/>
      <c r="S140" s="135">
        <f aca="true" t="shared" si="40" ref="S140:S149">Q140+R140</f>
        <v>0</v>
      </c>
      <c r="T140" s="47"/>
      <c r="U140" s="135">
        <f aca="true" t="shared" si="41" ref="U140:U149">S140+T140</f>
        <v>0</v>
      </c>
      <c r="V140" s="47"/>
      <c r="W140" s="135">
        <f aca="true" t="shared" si="42" ref="W140:Y151">U140+V140</f>
        <v>0</v>
      </c>
      <c r="X140" s="47"/>
      <c r="Y140" s="135">
        <f t="shared" si="42"/>
        <v>0</v>
      </c>
      <c r="Z140" s="47"/>
      <c r="AA140" s="135">
        <f aca="true" t="shared" si="43" ref="AA140:AA151">Y140+Z140</f>
        <v>0</v>
      </c>
      <c r="AB140" s="47"/>
      <c r="AC140" s="135">
        <f aca="true" t="shared" si="44" ref="AC140:AC151">AA140+AB140</f>
        <v>0</v>
      </c>
    </row>
    <row r="141" spans="1:29" ht="14.25" customHeight="1">
      <c r="A141" s="58"/>
      <c r="B141" s="59"/>
      <c r="C141" s="55">
        <v>6121</v>
      </c>
      <c r="D141" s="207" t="s">
        <v>158</v>
      </c>
      <c r="E141" s="210" t="s">
        <v>159</v>
      </c>
      <c r="F141" s="209"/>
      <c r="G141" s="197">
        <v>0</v>
      </c>
      <c r="H141" s="47"/>
      <c r="I141" s="61">
        <v>0</v>
      </c>
      <c r="J141" s="47"/>
      <c r="K141" s="61">
        <v>0</v>
      </c>
      <c r="L141" s="47">
        <v>3300</v>
      </c>
      <c r="M141" s="135">
        <f t="shared" si="37"/>
        <v>3300</v>
      </c>
      <c r="N141" s="47"/>
      <c r="O141" s="135">
        <f t="shared" si="38"/>
        <v>3300</v>
      </c>
      <c r="P141" s="47"/>
      <c r="Q141" s="135">
        <f t="shared" si="39"/>
        <v>3300</v>
      </c>
      <c r="R141" s="47"/>
      <c r="S141" s="135">
        <f t="shared" si="40"/>
        <v>3300</v>
      </c>
      <c r="T141" s="47"/>
      <c r="U141" s="135">
        <f t="shared" si="41"/>
        <v>3300</v>
      </c>
      <c r="V141" s="47">
        <v>-170.2</v>
      </c>
      <c r="W141" s="135">
        <f t="shared" si="42"/>
        <v>3129.8</v>
      </c>
      <c r="X141" s="47"/>
      <c r="Y141" s="135">
        <f t="shared" si="42"/>
        <v>3129.8</v>
      </c>
      <c r="Z141" s="47"/>
      <c r="AA141" s="135">
        <f t="shared" si="43"/>
        <v>3129.8</v>
      </c>
      <c r="AB141" s="47"/>
      <c r="AC141" s="135">
        <f t="shared" si="44"/>
        <v>3129.8</v>
      </c>
    </row>
    <row r="142" spans="1:29" ht="14.25" customHeight="1">
      <c r="A142" s="58"/>
      <c r="B142" s="59"/>
      <c r="C142" s="55">
        <v>6313</v>
      </c>
      <c r="D142" s="207" t="s">
        <v>128</v>
      </c>
      <c r="E142" s="211" t="s">
        <v>163</v>
      </c>
      <c r="F142" s="209"/>
      <c r="G142" s="197">
        <v>300</v>
      </c>
      <c r="H142" s="47"/>
      <c r="I142" s="61">
        <f>G142+H142</f>
        <v>300</v>
      </c>
      <c r="J142" s="47"/>
      <c r="K142" s="61">
        <f>I142+J142</f>
        <v>300</v>
      </c>
      <c r="L142" s="47"/>
      <c r="M142" s="135">
        <f t="shared" si="37"/>
        <v>300</v>
      </c>
      <c r="N142" s="47"/>
      <c r="O142" s="135">
        <f t="shared" si="38"/>
        <v>300</v>
      </c>
      <c r="P142" s="47"/>
      <c r="Q142" s="135">
        <f t="shared" si="39"/>
        <v>300</v>
      </c>
      <c r="R142" s="47"/>
      <c r="S142" s="135">
        <f t="shared" si="40"/>
        <v>300</v>
      </c>
      <c r="T142" s="47"/>
      <c r="U142" s="135">
        <f t="shared" si="41"/>
        <v>300</v>
      </c>
      <c r="V142" s="47"/>
      <c r="W142" s="135">
        <f t="shared" si="42"/>
        <v>300</v>
      </c>
      <c r="X142" s="47"/>
      <c r="Y142" s="135">
        <f t="shared" si="42"/>
        <v>300</v>
      </c>
      <c r="Z142" s="47"/>
      <c r="AA142" s="135">
        <f t="shared" si="43"/>
        <v>300</v>
      </c>
      <c r="AB142" s="47"/>
      <c r="AC142" s="135">
        <f t="shared" si="44"/>
        <v>300</v>
      </c>
    </row>
    <row r="143" spans="1:29" ht="14.25" customHeight="1">
      <c r="A143" s="58"/>
      <c r="B143" s="59"/>
      <c r="C143" s="55">
        <v>6313</v>
      </c>
      <c r="D143" s="207" t="s">
        <v>160</v>
      </c>
      <c r="E143" s="211" t="s">
        <v>164</v>
      </c>
      <c r="F143" s="209"/>
      <c r="G143" s="197">
        <v>0</v>
      </c>
      <c r="H143" s="47"/>
      <c r="I143" s="61">
        <v>0</v>
      </c>
      <c r="J143" s="47"/>
      <c r="K143" s="61">
        <v>0</v>
      </c>
      <c r="L143" s="47">
        <v>250</v>
      </c>
      <c r="M143" s="135">
        <f t="shared" si="37"/>
        <v>250</v>
      </c>
      <c r="N143" s="47"/>
      <c r="O143" s="135">
        <f t="shared" si="38"/>
        <v>250</v>
      </c>
      <c r="P143" s="47"/>
      <c r="Q143" s="135">
        <f t="shared" si="39"/>
        <v>250</v>
      </c>
      <c r="R143" s="47"/>
      <c r="S143" s="135">
        <f t="shared" si="40"/>
        <v>250</v>
      </c>
      <c r="T143" s="47"/>
      <c r="U143" s="135">
        <f t="shared" si="41"/>
        <v>250</v>
      </c>
      <c r="V143" s="47"/>
      <c r="W143" s="135">
        <f t="shared" si="42"/>
        <v>250</v>
      </c>
      <c r="X143" s="47"/>
      <c r="Y143" s="135">
        <f t="shared" si="42"/>
        <v>250</v>
      </c>
      <c r="Z143" s="47"/>
      <c r="AA143" s="135">
        <f t="shared" si="43"/>
        <v>250</v>
      </c>
      <c r="AB143" s="47"/>
      <c r="AC143" s="135">
        <f t="shared" si="44"/>
        <v>250</v>
      </c>
    </row>
    <row r="144" spans="1:29" ht="14.25" customHeight="1">
      <c r="A144" s="58"/>
      <c r="B144" s="59"/>
      <c r="C144" s="55">
        <v>6313</v>
      </c>
      <c r="D144" s="207" t="s">
        <v>161</v>
      </c>
      <c r="E144" s="211" t="s">
        <v>165</v>
      </c>
      <c r="F144" s="209"/>
      <c r="G144" s="197">
        <v>0</v>
      </c>
      <c r="H144" s="47"/>
      <c r="I144" s="61">
        <v>0</v>
      </c>
      <c r="J144" s="47"/>
      <c r="K144" s="61">
        <v>0</v>
      </c>
      <c r="L144" s="47">
        <v>250</v>
      </c>
      <c r="M144" s="135">
        <f t="shared" si="37"/>
        <v>250</v>
      </c>
      <c r="N144" s="47"/>
      <c r="O144" s="135">
        <f t="shared" si="38"/>
        <v>250</v>
      </c>
      <c r="P144" s="47"/>
      <c r="Q144" s="135">
        <f t="shared" si="39"/>
        <v>250</v>
      </c>
      <c r="R144" s="47"/>
      <c r="S144" s="135">
        <f t="shared" si="40"/>
        <v>250</v>
      </c>
      <c r="T144" s="47"/>
      <c r="U144" s="135">
        <f t="shared" si="41"/>
        <v>250</v>
      </c>
      <c r="V144" s="47"/>
      <c r="W144" s="135">
        <f t="shared" si="42"/>
        <v>250</v>
      </c>
      <c r="X144" s="47">
        <v>-140</v>
      </c>
      <c r="Y144" s="135">
        <f t="shared" si="42"/>
        <v>110</v>
      </c>
      <c r="Z144" s="47"/>
      <c r="AA144" s="135">
        <f t="shared" si="43"/>
        <v>110</v>
      </c>
      <c r="AB144" s="47"/>
      <c r="AC144" s="135">
        <f t="shared" si="44"/>
        <v>110</v>
      </c>
    </row>
    <row r="145" spans="1:29" ht="14.25" customHeight="1">
      <c r="A145" s="58"/>
      <c r="B145" s="59"/>
      <c r="C145" s="55">
        <v>6313</v>
      </c>
      <c r="D145" s="207" t="s">
        <v>162</v>
      </c>
      <c r="E145" s="211" t="s">
        <v>166</v>
      </c>
      <c r="F145" s="209"/>
      <c r="G145" s="197">
        <v>0</v>
      </c>
      <c r="H145" s="47"/>
      <c r="I145" s="61">
        <v>0</v>
      </c>
      <c r="J145" s="47"/>
      <c r="K145" s="61">
        <v>0</v>
      </c>
      <c r="L145" s="47">
        <v>1000</v>
      </c>
      <c r="M145" s="135">
        <f t="shared" si="37"/>
        <v>1000</v>
      </c>
      <c r="N145" s="47"/>
      <c r="O145" s="135">
        <f t="shared" si="38"/>
        <v>1000</v>
      </c>
      <c r="P145" s="47"/>
      <c r="Q145" s="135">
        <f t="shared" si="39"/>
        <v>1000</v>
      </c>
      <c r="R145" s="47"/>
      <c r="S145" s="135">
        <f t="shared" si="40"/>
        <v>1000</v>
      </c>
      <c r="T145" s="47"/>
      <c r="U145" s="135">
        <f t="shared" si="41"/>
        <v>1000</v>
      </c>
      <c r="V145" s="47"/>
      <c r="W145" s="135">
        <f t="shared" si="42"/>
        <v>1000</v>
      </c>
      <c r="X145" s="47">
        <v>-611</v>
      </c>
      <c r="Y145" s="135">
        <f t="shared" si="42"/>
        <v>389</v>
      </c>
      <c r="Z145" s="47"/>
      <c r="AA145" s="135">
        <f t="shared" si="43"/>
        <v>389</v>
      </c>
      <c r="AB145" s="47"/>
      <c r="AC145" s="135">
        <f t="shared" si="44"/>
        <v>389</v>
      </c>
    </row>
    <row r="146" spans="1:29" ht="14.25" customHeight="1">
      <c r="A146" s="58"/>
      <c r="B146" s="59"/>
      <c r="C146" s="55">
        <v>6313</v>
      </c>
      <c r="D146" s="207" t="s">
        <v>74</v>
      </c>
      <c r="E146" s="25" t="s">
        <v>75</v>
      </c>
      <c r="F146" s="209"/>
      <c r="G146" s="197">
        <v>0</v>
      </c>
      <c r="H146" s="47">
        <v>218.7</v>
      </c>
      <c r="I146" s="61">
        <f>G146+H146</f>
        <v>218.7</v>
      </c>
      <c r="J146" s="47"/>
      <c r="K146" s="61">
        <f>I146+J146</f>
        <v>218.7</v>
      </c>
      <c r="L146" s="47">
        <v>-218.7</v>
      </c>
      <c r="M146" s="135">
        <f t="shared" si="37"/>
        <v>0</v>
      </c>
      <c r="N146" s="47"/>
      <c r="O146" s="135">
        <f t="shared" si="38"/>
        <v>0</v>
      </c>
      <c r="P146" s="47"/>
      <c r="Q146" s="135">
        <f t="shared" si="39"/>
        <v>0</v>
      </c>
      <c r="R146" s="47"/>
      <c r="S146" s="135">
        <f t="shared" si="40"/>
        <v>0</v>
      </c>
      <c r="T146" s="47"/>
      <c r="U146" s="135">
        <f t="shared" si="41"/>
        <v>0</v>
      </c>
      <c r="V146" s="47"/>
      <c r="W146" s="135">
        <f t="shared" si="42"/>
        <v>0</v>
      </c>
      <c r="X146" s="47"/>
      <c r="Y146" s="135">
        <f t="shared" si="42"/>
        <v>0</v>
      </c>
      <c r="Z146" s="47"/>
      <c r="AA146" s="135">
        <f t="shared" si="43"/>
        <v>0</v>
      </c>
      <c r="AB146" s="47"/>
      <c r="AC146" s="135">
        <f t="shared" si="44"/>
        <v>0</v>
      </c>
    </row>
    <row r="147" spans="1:29" ht="14.25" customHeight="1">
      <c r="A147" s="58"/>
      <c r="B147" s="59"/>
      <c r="C147" s="55">
        <v>6313</v>
      </c>
      <c r="D147" s="207" t="s">
        <v>207</v>
      </c>
      <c r="E147" s="25" t="s">
        <v>208</v>
      </c>
      <c r="F147" s="209"/>
      <c r="G147" s="197">
        <v>0</v>
      </c>
      <c r="H147" s="46"/>
      <c r="I147" s="61">
        <v>0</v>
      </c>
      <c r="J147" s="46"/>
      <c r="K147" s="61">
        <v>0</v>
      </c>
      <c r="L147" s="46"/>
      <c r="M147" s="135">
        <v>0</v>
      </c>
      <c r="N147" s="46"/>
      <c r="O147" s="135">
        <v>0</v>
      </c>
      <c r="P147" s="46">
        <v>426</v>
      </c>
      <c r="Q147" s="135">
        <f t="shared" si="39"/>
        <v>426</v>
      </c>
      <c r="R147" s="46"/>
      <c r="S147" s="135">
        <f t="shared" si="40"/>
        <v>426</v>
      </c>
      <c r="T147" s="46"/>
      <c r="U147" s="135">
        <f t="shared" si="41"/>
        <v>426</v>
      </c>
      <c r="V147" s="46"/>
      <c r="W147" s="135">
        <f t="shared" si="42"/>
        <v>426</v>
      </c>
      <c r="X147" s="46">
        <v>300</v>
      </c>
      <c r="Y147" s="135">
        <f t="shared" si="42"/>
        <v>726</v>
      </c>
      <c r="Z147" s="46"/>
      <c r="AA147" s="135">
        <f t="shared" si="43"/>
        <v>726</v>
      </c>
      <c r="AB147" s="46"/>
      <c r="AC147" s="135">
        <f t="shared" si="44"/>
        <v>726</v>
      </c>
    </row>
    <row r="148" spans="1:30" ht="14.25" customHeight="1">
      <c r="A148" s="58"/>
      <c r="B148" s="59"/>
      <c r="C148" s="55">
        <v>6313</v>
      </c>
      <c r="D148" s="207" t="s">
        <v>293</v>
      </c>
      <c r="E148" s="25" t="s">
        <v>294</v>
      </c>
      <c r="F148" s="209"/>
      <c r="G148" s="197">
        <v>0</v>
      </c>
      <c r="H148" s="46"/>
      <c r="I148" s="61">
        <v>0</v>
      </c>
      <c r="J148" s="46"/>
      <c r="K148" s="61">
        <v>0</v>
      </c>
      <c r="L148" s="46"/>
      <c r="M148" s="135">
        <v>0</v>
      </c>
      <c r="N148" s="46"/>
      <c r="O148" s="135">
        <v>0</v>
      </c>
      <c r="P148" s="46"/>
      <c r="Q148" s="135">
        <v>0</v>
      </c>
      <c r="R148" s="46"/>
      <c r="S148" s="135">
        <v>0</v>
      </c>
      <c r="T148" s="46"/>
      <c r="U148" s="135">
        <v>0</v>
      </c>
      <c r="V148" s="46"/>
      <c r="W148" s="135">
        <v>0</v>
      </c>
      <c r="X148" s="46"/>
      <c r="Y148" s="135">
        <v>0</v>
      </c>
      <c r="Z148" s="46"/>
      <c r="AA148" s="135">
        <v>0</v>
      </c>
      <c r="AB148" s="46">
        <v>600</v>
      </c>
      <c r="AC148" s="135">
        <f t="shared" si="44"/>
        <v>600</v>
      </c>
      <c r="AD148" s="51"/>
    </row>
    <row r="149" spans="1:29" ht="14.25" customHeight="1">
      <c r="A149" s="58"/>
      <c r="B149" s="59"/>
      <c r="C149" s="55">
        <v>5171</v>
      </c>
      <c r="D149" s="207" t="s">
        <v>227</v>
      </c>
      <c r="E149" s="25" t="s">
        <v>228</v>
      </c>
      <c r="F149" s="209"/>
      <c r="G149" s="197">
        <v>0</v>
      </c>
      <c r="H149" s="46"/>
      <c r="I149" s="61">
        <v>0</v>
      </c>
      <c r="J149" s="46"/>
      <c r="K149" s="61">
        <v>0</v>
      </c>
      <c r="L149" s="46"/>
      <c r="M149" s="135">
        <v>0</v>
      </c>
      <c r="N149" s="46"/>
      <c r="O149" s="135">
        <v>0</v>
      </c>
      <c r="P149" s="46">
        <v>1670</v>
      </c>
      <c r="Q149" s="135">
        <f t="shared" si="39"/>
        <v>1670</v>
      </c>
      <c r="R149" s="46"/>
      <c r="S149" s="135">
        <f t="shared" si="40"/>
        <v>1670</v>
      </c>
      <c r="T149" s="46"/>
      <c r="U149" s="135">
        <f t="shared" si="41"/>
        <v>1670</v>
      </c>
      <c r="V149" s="46">
        <v>-26.8</v>
      </c>
      <c r="W149" s="135">
        <f t="shared" si="42"/>
        <v>1643.2</v>
      </c>
      <c r="X149" s="46"/>
      <c r="Y149" s="135">
        <f t="shared" si="42"/>
        <v>1643.2</v>
      </c>
      <c r="Z149" s="46">
        <v>-3</v>
      </c>
      <c r="AA149" s="135">
        <f t="shared" si="43"/>
        <v>1640.2</v>
      </c>
      <c r="AB149" s="46">
        <v>-400</v>
      </c>
      <c r="AC149" s="135">
        <f t="shared" si="44"/>
        <v>1240.2</v>
      </c>
    </row>
    <row r="150" spans="1:29" ht="14.25" customHeight="1">
      <c r="A150" s="58"/>
      <c r="B150" s="59"/>
      <c r="C150" s="55">
        <v>5169</v>
      </c>
      <c r="D150" s="207" t="s">
        <v>227</v>
      </c>
      <c r="E150" s="25" t="s">
        <v>228</v>
      </c>
      <c r="F150" s="209"/>
      <c r="G150" s="197">
        <v>0</v>
      </c>
      <c r="H150" s="46"/>
      <c r="I150" s="61">
        <v>0</v>
      </c>
      <c r="J150" s="46"/>
      <c r="K150" s="61">
        <v>0</v>
      </c>
      <c r="L150" s="46"/>
      <c r="M150" s="135">
        <v>0</v>
      </c>
      <c r="N150" s="46"/>
      <c r="O150" s="135">
        <v>0</v>
      </c>
      <c r="P150" s="46"/>
      <c r="Q150" s="135">
        <v>0</v>
      </c>
      <c r="R150" s="46"/>
      <c r="S150" s="135">
        <v>0</v>
      </c>
      <c r="T150" s="46"/>
      <c r="U150" s="135">
        <v>0</v>
      </c>
      <c r="V150" s="46">
        <v>26.8</v>
      </c>
      <c r="W150" s="135">
        <f t="shared" si="42"/>
        <v>26.8</v>
      </c>
      <c r="X150" s="46"/>
      <c r="Y150" s="135">
        <f t="shared" si="42"/>
        <v>26.8</v>
      </c>
      <c r="Z150" s="46">
        <v>3</v>
      </c>
      <c r="AA150" s="135">
        <f t="shared" si="43"/>
        <v>29.8</v>
      </c>
      <c r="AB150" s="46"/>
      <c r="AC150" s="135">
        <f t="shared" si="44"/>
        <v>29.8</v>
      </c>
    </row>
    <row r="151" spans="1:29" ht="14.25" customHeight="1">
      <c r="A151" s="58"/>
      <c r="B151" s="59"/>
      <c r="C151" s="55">
        <v>5171</v>
      </c>
      <c r="D151" s="207" t="s">
        <v>239</v>
      </c>
      <c r="E151" s="25" t="s">
        <v>240</v>
      </c>
      <c r="F151" s="209"/>
      <c r="G151" s="197">
        <v>0</v>
      </c>
      <c r="H151" s="46"/>
      <c r="I151" s="61">
        <v>0</v>
      </c>
      <c r="J151" s="46"/>
      <c r="K151" s="61">
        <v>0</v>
      </c>
      <c r="L151" s="46"/>
      <c r="M151" s="135">
        <v>0</v>
      </c>
      <c r="N151" s="46"/>
      <c r="O151" s="135">
        <v>0</v>
      </c>
      <c r="P151" s="46"/>
      <c r="Q151" s="135">
        <v>0</v>
      </c>
      <c r="R151" s="46"/>
      <c r="S151" s="135">
        <v>0</v>
      </c>
      <c r="T151" s="46"/>
      <c r="U151" s="135">
        <v>0</v>
      </c>
      <c r="V151" s="46"/>
      <c r="W151" s="135">
        <v>0</v>
      </c>
      <c r="X151" s="46">
        <v>507</v>
      </c>
      <c r="Y151" s="135">
        <f t="shared" si="42"/>
        <v>507</v>
      </c>
      <c r="Z151" s="46"/>
      <c r="AA151" s="135">
        <f t="shared" si="43"/>
        <v>507</v>
      </c>
      <c r="AB151" s="46"/>
      <c r="AC151" s="135">
        <f t="shared" si="44"/>
        <v>507</v>
      </c>
    </row>
    <row r="152" spans="1:29" ht="14.25" customHeight="1">
      <c r="A152" s="62"/>
      <c r="B152" s="55"/>
      <c r="C152" s="77">
        <v>6121</v>
      </c>
      <c r="D152" s="25"/>
      <c r="E152" s="30" t="s">
        <v>24</v>
      </c>
      <c r="F152" s="63"/>
      <c r="G152" s="87">
        <f>G140</f>
        <v>2500</v>
      </c>
      <c r="H152" s="109"/>
      <c r="I152" s="87">
        <f>SUM(G152:H152)</f>
        <v>2500</v>
      </c>
      <c r="J152" s="109"/>
      <c r="K152" s="87">
        <f>SUM(I152:J152)</f>
        <v>2500</v>
      </c>
      <c r="L152" s="109">
        <v>800</v>
      </c>
      <c r="M152" s="191">
        <f>SUM(K152:L152)</f>
        <v>3300</v>
      </c>
      <c r="N152" s="109"/>
      <c r="O152" s="191">
        <f>SUM(M152:N152)</f>
        <v>3300</v>
      </c>
      <c r="P152" s="109"/>
      <c r="Q152" s="191">
        <f>SUM(O152:P152)</f>
        <v>3300</v>
      </c>
      <c r="R152" s="109"/>
      <c r="S152" s="191">
        <f>SUM(Q152:R152)</f>
        <v>3300</v>
      </c>
      <c r="T152" s="109"/>
      <c r="U152" s="191">
        <f>SUM(S152:T152)</f>
        <v>3300</v>
      </c>
      <c r="V152" s="109">
        <v>-170.2</v>
      </c>
      <c r="W152" s="191">
        <f>SUM(U152:V152)</f>
        <v>3129.8</v>
      </c>
      <c r="X152" s="109"/>
      <c r="Y152" s="191">
        <f>SUM(W152:X152)</f>
        <v>3129.8</v>
      </c>
      <c r="Z152" s="109"/>
      <c r="AA152" s="191">
        <f>SUM(Y152:Z152)</f>
        <v>3129.8</v>
      </c>
      <c r="AB152" s="109"/>
      <c r="AC152" s="191">
        <f>SUM(AA152:AB152)</f>
        <v>3129.8</v>
      </c>
    </row>
    <row r="153" spans="1:29" ht="14.25" customHeight="1">
      <c r="A153" s="62"/>
      <c r="B153" s="55"/>
      <c r="C153" s="77">
        <v>6313</v>
      </c>
      <c r="D153" s="30"/>
      <c r="E153" s="30" t="s">
        <v>29</v>
      </c>
      <c r="F153" s="63"/>
      <c r="G153" s="213">
        <f>G142+G146</f>
        <v>300</v>
      </c>
      <c r="H153" s="214">
        <f>H146</f>
        <v>218.7</v>
      </c>
      <c r="I153" s="213">
        <f>SUM(G153:H153)</f>
        <v>518.7</v>
      </c>
      <c r="J153" s="214"/>
      <c r="K153" s="213">
        <f>SUM(I153:J153)</f>
        <v>518.7</v>
      </c>
      <c r="L153" s="214">
        <v>1281.3</v>
      </c>
      <c r="M153" s="215">
        <f>SUM(K153:L153)</f>
        <v>1800</v>
      </c>
      <c r="N153" s="214"/>
      <c r="O153" s="215">
        <f>SUM(M153:N153)</f>
        <v>1800</v>
      </c>
      <c r="P153" s="214">
        <v>426</v>
      </c>
      <c r="Q153" s="215">
        <f>SUM(O153:P153)</f>
        <v>2226</v>
      </c>
      <c r="R153" s="214"/>
      <c r="S153" s="215">
        <f>SUM(Q153:R153)</f>
        <v>2226</v>
      </c>
      <c r="T153" s="214"/>
      <c r="U153" s="215">
        <f>SUM(S153:T153)</f>
        <v>2226</v>
      </c>
      <c r="V153" s="214"/>
      <c r="W153" s="215">
        <f>SUM(U153:V153)</f>
        <v>2226</v>
      </c>
      <c r="X153" s="214">
        <f>X144+X145+X147</f>
        <v>-451</v>
      </c>
      <c r="Y153" s="215">
        <f>SUM(W153:X153)</f>
        <v>1775</v>
      </c>
      <c r="Z153" s="214"/>
      <c r="AA153" s="215">
        <f>SUM(Y153:Z153)</f>
        <v>1775</v>
      </c>
      <c r="AB153" s="214">
        <f>AB148</f>
        <v>600</v>
      </c>
      <c r="AC153" s="215">
        <f>SUM(AA153:AB153)</f>
        <v>2375</v>
      </c>
    </row>
    <row r="154" spans="1:29" ht="14.25" customHeight="1">
      <c r="A154" s="62"/>
      <c r="B154" s="55"/>
      <c r="C154" s="77">
        <v>5169</v>
      </c>
      <c r="D154" s="30"/>
      <c r="E154" s="30" t="s">
        <v>237</v>
      </c>
      <c r="F154" s="63"/>
      <c r="G154" s="179">
        <v>0</v>
      </c>
      <c r="H154" s="180"/>
      <c r="I154" s="179">
        <v>0</v>
      </c>
      <c r="J154" s="180"/>
      <c r="K154" s="179">
        <v>0</v>
      </c>
      <c r="L154" s="180"/>
      <c r="M154" s="179">
        <v>0</v>
      </c>
      <c r="N154" s="180"/>
      <c r="O154" s="179">
        <v>0</v>
      </c>
      <c r="P154" s="180"/>
      <c r="Q154" s="179">
        <v>0</v>
      </c>
      <c r="R154" s="180"/>
      <c r="S154" s="179">
        <v>0</v>
      </c>
      <c r="T154" s="180"/>
      <c r="U154" s="179">
        <v>0</v>
      </c>
      <c r="V154" s="180">
        <v>26.8</v>
      </c>
      <c r="W154" s="179">
        <f>SUM(U154:V154)</f>
        <v>26.8</v>
      </c>
      <c r="X154" s="180"/>
      <c r="Y154" s="179">
        <f>SUM(W154:X154)</f>
        <v>26.8</v>
      </c>
      <c r="Z154" s="180">
        <v>3</v>
      </c>
      <c r="AA154" s="179">
        <f>SUM(Y154:Z154)</f>
        <v>29.8</v>
      </c>
      <c r="AB154" s="180"/>
      <c r="AC154" s="179">
        <f>SUM(AA154:AB154)</f>
        <v>29.8</v>
      </c>
    </row>
    <row r="155" spans="1:29" ht="14.25" customHeight="1" thickBot="1">
      <c r="A155" s="157"/>
      <c r="B155" s="158"/>
      <c r="C155" s="90">
        <v>5171</v>
      </c>
      <c r="D155" s="159"/>
      <c r="E155" s="159" t="s">
        <v>30</v>
      </c>
      <c r="F155" s="161"/>
      <c r="G155" s="188">
        <v>0</v>
      </c>
      <c r="H155" s="167"/>
      <c r="I155" s="188">
        <f>SUM(G155:H155)</f>
        <v>0</v>
      </c>
      <c r="J155" s="167"/>
      <c r="K155" s="188">
        <f>SUM(I155:J155)</f>
        <v>0</v>
      </c>
      <c r="L155" s="167"/>
      <c r="M155" s="188">
        <f>SUM(K155:L155)</f>
        <v>0</v>
      </c>
      <c r="N155" s="167"/>
      <c r="O155" s="188">
        <f>SUM(M155:N155)</f>
        <v>0</v>
      </c>
      <c r="P155" s="167">
        <v>1670</v>
      </c>
      <c r="Q155" s="188">
        <f>SUM(O155:P155)</f>
        <v>1670</v>
      </c>
      <c r="R155" s="167"/>
      <c r="S155" s="188">
        <f>SUM(Q155:R155)</f>
        <v>1670</v>
      </c>
      <c r="T155" s="167"/>
      <c r="U155" s="188">
        <f>SUM(S155:T155)</f>
        <v>1670</v>
      </c>
      <c r="V155" s="167">
        <v>-26.8</v>
      </c>
      <c r="W155" s="188">
        <f>SUM(U155:V155)</f>
        <v>1643.2</v>
      </c>
      <c r="X155" s="167">
        <f>X151</f>
        <v>507</v>
      </c>
      <c r="Y155" s="188">
        <f>SUM(W155:X155)</f>
        <v>2150.2</v>
      </c>
      <c r="Z155" s="167">
        <v>-3</v>
      </c>
      <c r="AA155" s="188">
        <f>SUM(Y155:Z155)</f>
        <v>2147.2</v>
      </c>
      <c r="AB155" s="167">
        <f>AB149</f>
        <v>-400</v>
      </c>
      <c r="AC155" s="188">
        <f>SUM(AA155:AB155)</f>
        <v>1747.1999999999998</v>
      </c>
    </row>
    <row r="156" spans="1:29" ht="14.25" customHeight="1">
      <c r="A156" s="69">
        <v>99</v>
      </c>
      <c r="B156" s="71">
        <v>3599</v>
      </c>
      <c r="C156" s="71"/>
      <c r="D156" s="27"/>
      <c r="E156" s="72" t="s">
        <v>34</v>
      </c>
      <c r="F156" s="148"/>
      <c r="G156" s="98">
        <f>G163</f>
        <v>0</v>
      </c>
      <c r="H156" s="46"/>
      <c r="I156" s="98">
        <f>SUM(I163)</f>
        <v>341.9</v>
      </c>
      <c r="J156" s="46"/>
      <c r="K156" s="98">
        <f>SUM(K163+K162)</f>
        <v>491.9</v>
      </c>
      <c r="L156" s="46"/>
      <c r="M156" s="192">
        <f>SUM(M163+M162)</f>
        <v>491.9</v>
      </c>
      <c r="N156" s="46"/>
      <c r="O156" s="192">
        <f>SUM(O163+O162)</f>
        <v>491.9</v>
      </c>
      <c r="P156" s="46"/>
      <c r="Q156" s="192">
        <f>SUM(Q163+Q162)</f>
        <v>491.9</v>
      </c>
      <c r="R156" s="46"/>
      <c r="S156" s="192">
        <f>SUM(S163+S162)</f>
        <v>491.9</v>
      </c>
      <c r="T156" s="46"/>
      <c r="U156" s="192">
        <f>SUM(U163+U162)</f>
        <v>491.9</v>
      </c>
      <c r="V156" s="46"/>
      <c r="W156" s="192">
        <f>SUM(W163+W162)</f>
        <v>491.9</v>
      </c>
      <c r="X156" s="46"/>
      <c r="Y156" s="192">
        <f>SUM(Y163+Y162)</f>
        <v>1513.1</v>
      </c>
      <c r="Z156" s="46"/>
      <c r="AA156" s="192">
        <f>SUM(AA163+AA162)</f>
        <v>1513.1</v>
      </c>
      <c r="AB156" s="46"/>
      <c r="AC156" s="192">
        <f>SUM(AC163+AC162)</f>
        <v>1813.1</v>
      </c>
    </row>
    <row r="157" spans="1:29" ht="14.25" customHeight="1">
      <c r="A157" s="58"/>
      <c r="B157" s="59"/>
      <c r="C157" s="55">
        <v>6313</v>
      </c>
      <c r="D157" s="32" t="s">
        <v>35</v>
      </c>
      <c r="E157" s="28" t="s">
        <v>36</v>
      </c>
      <c r="F157" s="61"/>
      <c r="G157" s="61">
        <v>0</v>
      </c>
      <c r="H157" s="46">
        <v>127.4</v>
      </c>
      <c r="I157" s="61">
        <f>G157+H157</f>
        <v>127.4</v>
      </c>
      <c r="J157" s="46"/>
      <c r="K157" s="61">
        <f>I157+J157</f>
        <v>127.4</v>
      </c>
      <c r="L157" s="46"/>
      <c r="M157" s="135">
        <f>K157+L157</f>
        <v>127.4</v>
      </c>
      <c r="N157" s="46"/>
      <c r="O157" s="135">
        <f>M157+N157</f>
        <v>127.4</v>
      </c>
      <c r="P157" s="46"/>
      <c r="Q157" s="135">
        <f>O157+P157</f>
        <v>127.4</v>
      </c>
      <c r="R157" s="46"/>
      <c r="S157" s="135">
        <f>Q157+R157</f>
        <v>127.4</v>
      </c>
      <c r="T157" s="46"/>
      <c r="U157" s="135">
        <f>S157+T157</f>
        <v>127.4</v>
      </c>
      <c r="V157" s="46"/>
      <c r="W157" s="135">
        <f>U157+V157</f>
        <v>127.4</v>
      </c>
      <c r="X157" s="46"/>
      <c r="Y157" s="135">
        <f aca="true" t="shared" si="45" ref="Y157:Y162">W157+X157</f>
        <v>127.4</v>
      </c>
      <c r="Z157" s="46"/>
      <c r="AA157" s="135">
        <f aca="true" t="shared" si="46" ref="AA157:AA162">Y157+Z157</f>
        <v>127.4</v>
      </c>
      <c r="AB157" s="46"/>
      <c r="AC157" s="135">
        <f aca="true" t="shared" si="47" ref="AC157:AC162">AA157+AB157</f>
        <v>127.4</v>
      </c>
    </row>
    <row r="158" spans="1:29" ht="14.25" customHeight="1">
      <c r="A158" s="62"/>
      <c r="B158" s="55"/>
      <c r="C158" s="55">
        <v>6313</v>
      </c>
      <c r="D158" s="25" t="s">
        <v>48</v>
      </c>
      <c r="E158" s="25" t="s">
        <v>49</v>
      </c>
      <c r="F158" s="61"/>
      <c r="G158" s="61">
        <v>0</v>
      </c>
      <c r="H158" s="46">
        <v>214.5</v>
      </c>
      <c r="I158" s="61">
        <f>G158+H158</f>
        <v>214.5</v>
      </c>
      <c r="J158" s="46"/>
      <c r="K158" s="61">
        <f>I158+J158</f>
        <v>214.5</v>
      </c>
      <c r="L158" s="46"/>
      <c r="M158" s="135">
        <f>K158+L158</f>
        <v>214.5</v>
      </c>
      <c r="N158" s="46"/>
      <c r="O158" s="135">
        <f>M158+N158</f>
        <v>214.5</v>
      </c>
      <c r="P158" s="46"/>
      <c r="Q158" s="135">
        <f>O158+P158</f>
        <v>214.5</v>
      </c>
      <c r="R158" s="46"/>
      <c r="S158" s="135">
        <f>Q158+R158</f>
        <v>214.5</v>
      </c>
      <c r="T158" s="46"/>
      <c r="U158" s="135">
        <f>S158+T158</f>
        <v>214.5</v>
      </c>
      <c r="V158" s="46"/>
      <c r="W158" s="135">
        <f>U158+V158</f>
        <v>214.5</v>
      </c>
      <c r="X158" s="46"/>
      <c r="Y158" s="135">
        <f t="shared" si="45"/>
        <v>214.5</v>
      </c>
      <c r="Z158" s="46"/>
      <c r="AA158" s="135">
        <f t="shared" si="46"/>
        <v>214.5</v>
      </c>
      <c r="AB158" s="46"/>
      <c r="AC158" s="135">
        <f t="shared" si="47"/>
        <v>214.5</v>
      </c>
    </row>
    <row r="159" spans="1:29" ht="14.25" customHeight="1">
      <c r="A159" s="62"/>
      <c r="B159" s="55"/>
      <c r="C159" s="55">
        <v>6313</v>
      </c>
      <c r="D159" s="25" t="s">
        <v>256</v>
      </c>
      <c r="E159" s="25" t="s">
        <v>257</v>
      </c>
      <c r="F159" s="61"/>
      <c r="G159" s="197">
        <v>0</v>
      </c>
      <c r="H159" s="46"/>
      <c r="I159" s="197">
        <v>0</v>
      </c>
      <c r="J159" s="46"/>
      <c r="K159" s="61">
        <v>0</v>
      </c>
      <c r="L159" s="46"/>
      <c r="M159" s="135">
        <v>0</v>
      </c>
      <c r="N159" s="46"/>
      <c r="O159" s="135">
        <v>0</v>
      </c>
      <c r="P159" s="46"/>
      <c r="Q159" s="135">
        <v>0</v>
      </c>
      <c r="R159" s="46"/>
      <c r="S159" s="135">
        <v>0</v>
      </c>
      <c r="T159" s="46"/>
      <c r="U159" s="135">
        <v>0</v>
      </c>
      <c r="V159" s="46"/>
      <c r="W159" s="135">
        <v>0</v>
      </c>
      <c r="X159" s="46">
        <v>871.2</v>
      </c>
      <c r="Y159" s="135">
        <f t="shared" si="45"/>
        <v>871.2</v>
      </c>
      <c r="Z159" s="46"/>
      <c r="AA159" s="135">
        <f t="shared" si="46"/>
        <v>871.2</v>
      </c>
      <c r="AB159" s="46"/>
      <c r="AC159" s="135">
        <f t="shared" si="47"/>
        <v>871.2</v>
      </c>
    </row>
    <row r="160" spans="1:29" ht="14.25" customHeight="1">
      <c r="A160" s="62"/>
      <c r="B160" s="55"/>
      <c r="C160" s="55">
        <v>6121</v>
      </c>
      <c r="D160" s="25" t="s">
        <v>145</v>
      </c>
      <c r="E160" s="25" t="s">
        <v>146</v>
      </c>
      <c r="F160" s="64"/>
      <c r="G160" s="182">
        <v>0</v>
      </c>
      <c r="H160" s="47"/>
      <c r="I160" s="182">
        <v>0</v>
      </c>
      <c r="J160" s="47">
        <v>150</v>
      </c>
      <c r="K160" s="64">
        <f>I160+J160</f>
        <v>150</v>
      </c>
      <c r="L160" s="47"/>
      <c r="M160" s="103">
        <f>K160+L160</f>
        <v>150</v>
      </c>
      <c r="N160" s="47"/>
      <c r="O160" s="103">
        <f>M160+N160</f>
        <v>150</v>
      </c>
      <c r="P160" s="47"/>
      <c r="Q160" s="103">
        <f>O160+P160</f>
        <v>150</v>
      </c>
      <c r="R160" s="47"/>
      <c r="S160" s="103">
        <f>Q160+R160</f>
        <v>150</v>
      </c>
      <c r="T160" s="47"/>
      <c r="U160" s="103">
        <f>S160+T160</f>
        <v>150</v>
      </c>
      <c r="V160" s="47"/>
      <c r="W160" s="103">
        <f>U160+V160</f>
        <v>150</v>
      </c>
      <c r="X160" s="47"/>
      <c r="Y160" s="103">
        <f t="shared" si="45"/>
        <v>150</v>
      </c>
      <c r="Z160" s="47"/>
      <c r="AA160" s="103">
        <f t="shared" si="46"/>
        <v>150</v>
      </c>
      <c r="AB160" s="47"/>
      <c r="AC160" s="103">
        <f t="shared" si="47"/>
        <v>150</v>
      </c>
    </row>
    <row r="161" spans="1:29" ht="14.25" customHeight="1">
      <c r="A161" s="62"/>
      <c r="B161" s="55"/>
      <c r="C161" s="55">
        <v>6121</v>
      </c>
      <c r="D161" s="25" t="s">
        <v>246</v>
      </c>
      <c r="E161" s="25" t="s">
        <v>247</v>
      </c>
      <c r="F161" s="64"/>
      <c r="G161" s="182">
        <v>0</v>
      </c>
      <c r="H161" s="46"/>
      <c r="I161" s="182">
        <v>0</v>
      </c>
      <c r="J161" s="46"/>
      <c r="K161" s="64">
        <v>0</v>
      </c>
      <c r="L161" s="46"/>
      <c r="M161" s="103">
        <v>0</v>
      </c>
      <c r="N161" s="46"/>
      <c r="O161" s="103">
        <v>0</v>
      </c>
      <c r="P161" s="46"/>
      <c r="Q161" s="103">
        <v>0</v>
      </c>
      <c r="R161" s="46"/>
      <c r="S161" s="103">
        <v>0</v>
      </c>
      <c r="T161" s="46"/>
      <c r="U161" s="103">
        <v>0</v>
      </c>
      <c r="V161" s="46"/>
      <c r="W161" s="103">
        <v>0</v>
      </c>
      <c r="X161" s="46">
        <v>150</v>
      </c>
      <c r="Y161" s="103">
        <f t="shared" si="45"/>
        <v>150</v>
      </c>
      <c r="Z161" s="46"/>
      <c r="AA161" s="103">
        <f t="shared" si="46"/>
        <v>150</v>
      </c>
      <c r="AB161" s="46">
        <v>300</v>
      </c>
      <c r="AC161" s="103">
        <f t="shared" si="47"/>
        <v>450</v>
      </c>
    </row>
    <row r="162" spans="1:29" ht="14.25" customHeight="1">
      <c r="A162" s="62"/>
      <c r="B162" s="55"/>
      <c r="C162" s="77">
        <v>6121</v>
      </c>
      <c r="D162" s="25"/>
      <c r="E162" s="30" t="s">
        <v>24</v>
      </c>
      <c r="F162" s="63"/>
      <c r="G162" s="87">
        <v>0</v>
      </c>
      <c r="H162" s="109"/>
      <c r="I162" s="87">
        <v>0</v>
      </c>
      <c r="J162" s="109">
        <v>150</v>
      </c>
      <c r="K162" s="87">
        <f>I162+J162</f>
        <v>150</v>
      </c>
      <c r="L162" s="109"/>
      <c r="M162" s="191">
        <f>K162+L162</f>
        <v>150</v>
      </c>
      <c r="N162" s="109"/>
      <c r="O162" s="191">
        <f>M162+N162</f>
        <v>150</v>
      </c>
      <c r="P162" s="109"/>
      <c r="Q162" s="191">
        <f>O162+P162</f>
        <v>150</v>
      </c>
      <c r="R162" s="109"/>
      <c r="S162" s="191">
        <f>Q162+R162</f>
        <v>150</v>
      </c>
      <c r="T162" s="109"/>
      <c r="U162" s="191">
        <f>S162+T162</f>
        <v>150</v>
      </c>
      <c r="V162" s="109"/>
      <c r="W162" s="191">
        <f>U162+V162</f>
        <v>150</v>
      </c>
      <c r="X162" s="109">
        <f>X161</f>
        <v>150</v>
      </c>
      <c r="Y162" s="191">
        <f t="shared" si="45"/>
        <v>300</v>
      </c>
      <c r="Z162" s="109"/>
      <c r="AA162" s="191">
        <f t="shared" si="46"/>
        <v>300</v>
      </c>
      <c r="AB162" s="109">
        <f>AB161</f>
        <v>300</v>
      </c>
      <c r="AC162" s="191">
        <f t="shared" si="47"/>
        <v>600</v>
      </c>
    </row>
    <row r="163" spans="1:29" ht="14.25" customHeight="1" thickBot="1">
      <c r="A163" s="69"/>
      <c r="B163" s="70"/>
      <c r="C163" s="71">
        <v>6313</v>
      </c>
      <c r="D163" s="29"/>
      <c r="E163" s="27" t="s">
        <v>29</v>
      </c>
      <c r="F163" s="73"/>
      <c r="G163" s="166">
        <f>SUM(G157:G158)</f>
        <v>0</v>
      </c>
      <c r="H163" s="164">
        <f>H157+H158</f>
        <v>341.9</v>
      </c>
      <c r="I163" s="166">
        <f>SUM(G163:H163)</f>
        <v>341.9</v>
      </c>
      <c r="J163" s="164"/>
      <c r="K163" s="166">
        <f>SUM(I163:J163)</f>
        <v>341.9</v>
      </c>
      <c r="L163" s="164"/>
      <c r="M163" s="189">
        <f>SUM(K163:L163)</f>
        <v>341.9</v>
      </c>
      <c r="N163" s="164"/>
      <c r="O163" s="189">
        <f>SUM(M163:N163)</f>
        <v>341.9</v>
      </c>
      <c r="P163" s="164"/>
      <c r="Q163" s="189">
        <f>SUM(O163:P163)</f>
        <v>341.9</v>
      </c>
      <c r="R163" s="164"/>
      <c r="S163" s="189">
        <f>SUM(Q163:R163)</f>
        <v>341.9</v>
      </c>
      <c r="T163" s="164"/>
      <c r="U163" s="189">
        <f>SUM(S163:T163)</f>
        <v>341.9</v>
      </c>
      <c r="V163" s="164"/>
      <c r="W163" s="189">
        <f>SUM(U163:V163)</f>
        <v>341.9</v>
      </c>
      <c r="X163" s="164">
        <f>X159</f>
        <v>871.2</v>
      </c>
      <c r="Y163" s="189">
        <f>SUM(W163:X163)</f>
        <v>1213.1</v>
      </c>
      <c r="Z163" s="164"/>
      <c r="AA163" s="189">
        <f>SUM(Y163:Z163)</f>
        <v>1213.1</v>
      </c>
      <c r="AB163" s="164"/>
      <c r="AC163" s="189">
        <f>SUM(AA163:AB163)</f>
        <v>1213.1</v>
      </c>
    </row>
    <row r="164" spans="1:29" ht="14.25" customHeight="1">
      <c r="A164" s="78">
        <v>7</v>
      </c>
      <c r="B164" s="79">
        <v>3526</v>
      </c>
      <c r="C164" s="79"/>
      <c r="D164" s="31"/>
      <c r="E164" s="80" t="s">
        <v>37</v>
      </c>
      <c r="F164" s="81"/>
      <c r="G164" s="99">
        <f>G170+G171+G172</f>
        <v>1000</v>
      </c>
      <c r="H164" s="49"/>
      <c r="I164" s="99">
        <f>I170+I171+I172</f>
        <v>1613.9</v>
      </c>
      <c r="J164" s="49"/>
      <c r="K164" s="99">
        <f>K170+K171+K172</f>
        <v>1613.9</v>
      </c>
      <c r="L164" s="49"/>
      <c r="M164" s="190">
        <f>M170+M171+M172</f>
        <v>1613.9</v>
      </c>
      <c r="N164" s="49"/>
      <c r="O164" s="190">
        <f>O170+O171+O172</f>
        <v>1613.9</v>
      </c>
      <c r="P164" s="49"/>
      <c r="Q164" s="190">
        <f>Q170+Q171+Q172</f>
        <v>1613.9</v>
      </c>
      <c r="R164" s="49"/>
      <c r="S164" s="190">
        <f>S170+S171+S172</f>
        <v>1613.9</v>
      </c>
      <c r="T164" s="49"/>
      <c r="U164" s="190">
        <f>U170+U171+U172</f>
        <v>1613.9</v>
      </c>
      <c r="V164" s="49"/>
      <c r="W164" s="190">
        <f>W170+W171+W172</f>
        <v>1613.5</v>
      </c>
      <c r="X164" s="49"/>
      <c r="Y164" s="190">
        <f>Y170+Y171+Y172</f>
        <v>1613.5</v>
      </c>
      <c r="Z164" s="49"/>
      <c r="AA164" s="190">
        <f>AA170+AA171+AA172</f>
        <v>2013.5</v>
      </c>
      <c r="AB164" s="49"/>
      <c r="AC164" s="190">
        <f>AC170+AC171+AC172</f>
        <v>2013.5</v>
      </c>
    </row>
    <row r="165" spans="1:29" ht="14.25" customHeight="1">
      <c r="A165" s="58"/>
      <c r="B165" s="59"/>
      <c r="C165" s="55">
        <v>6121</v>
      </c>
      <c r="D165" s="207" t="s">
        <v>50</v>
      </c>
      <c r="E165" s="219" t="s">
        <v>51</v>
      </c>
      <c r="F165" s="218"/>
      <c r="G165" s="64">
        <v>0</v>
      </c>
      <c r="H165" s="46">
        <v>313.9</v>
      </c>
      <c r="I165" s="61">
        <f aca="true" t="shared" si="48" ref="I165:I172">G165+H165</f>
        <v>313.9</v>
      </c>
      <c r="J165" s="46"/>
      <c r="K165" s="61">
        <f aca="true" t="shared" si="49" ref="K165:K172">I165+J165</f>
        <v>313.9</v>
      </c>
      <c r="L165" s="46"/>
      <c r="M165" s="135">
        <f aca="true" t="shared" si="50" ref="M165:M172">K165+L165</f>
        <v>313.9</v>
      </c>
      <c r="N165" s="46"/>
      <c r="O165" s="135">
        <f aca="true" t="shared" si="51" ref="O165:O172">M165+N165</f>
        <v>313.9</v>
      </c>
      <c r="P165" s="46"/>
      <c r="Q165" s="135">
        <f aca="true" t="shared" si="52" ref="Q165:Q172">O165+P165</f>
        <v>313.9</v>
      </c>
      <c r="R165" s="46"/>
      <c r="S165" s="135">
        <f aca="true" t="shared" si="53" ref="S165:S172">Q165+R165</f>
        <v>313.9</v>
      </c>
      <c r="T165" s="46"/>
      <c r="U165" s="135">
        <f aca="true" t="shared" si="54" ref="U165:U172">S165+T165</f>
        <v>313.9</v>
      </c>
      <c r="V165" s="46">
        <v>-0.4</v>
      </c>
      <c r="W165" s="135">
        <f aca="true" t="shared" si="55" ref="W165:Y172">U165+V165</f>
        <v>313.5</v>
      </c>
      <c r="X165" s="46"/>
      <c r="Y165" s="135">
        <f t="shared" si="55"/>
        <v>313.5</v>
      </c>
      <c r="Z165" s="46"/>
      <c r="AA165" s="135">
        <f aca="true" t="shared" si="56" ref="AA165:AA172">Y165+Z165</f>
        <v>313.5</v>
      </c>
      <c r="AB165" s="46"/>
      <c r="AC165" s="135">
        <f aca="true" t="shared" si="57" ref="AC165:AC172">AA165+AB165</f>
        <v>313.5</v>
      </c>
    </row>
    <row r="166" spans="1:29" ht="14.25" customHeight="1">
      <c r="A166" s="58"/>
      <c r="B166" s="59"/>
      <c r="C166" s="55">
        <v>6121</v>
      </c>
      <c r="D166" s="207" t="s">
        <v>52</v>
      </c>
      <c r="E166" s="219" t="s">
        <v>53</v>
      </c>
      <c r="F166" s="218"/>
      <c r="G166" s="64">
        <v>0</v>
      </c>
      <c r="H166" s="46">
        <v>300</v>
      </c>
      <c r="I166" s="61">
        <f t="shared" si="48"/>
        <v>300</v>
      </c>
      <c r="J166" s="46"/>
      <c r="K166" s="61">
        <f t="shared" si="49"/>
        <v>300</v>
      </c>
      <c r="L166" s="46"/>
      <c r="M166" s="135">
        <f t="shared" si="50"/>
        <v>300</v>
      </c>
      <c r="N166" s="46"/>
      <c r="O166" s="135">
        <f t="shared" si="51"/>
        <v>300</v>
      </c>
      <c r="P166" s="46"/>
      <c r="Q166" s="135">
        <f t="shared" si="52"/>
        <v>300</v>
      </c>
      <c r="R166" s="46"/>
      <c r="S166" s="135">
        <f t="shared" si="53"/>
        <v>300</v>
      </c>
      <c r="T166" s="46"/>
      <c r="U166" s="135">
        <f t="shared" si="54"/>
        <v>300</v>
      </c>
      <c r="V166" s="46"/>
      <c r="W166" s="135">
        <f t="shared" si="55"/>
        <v>300</v>
      </c>
      <c r="X166" s="46"/>
      <c r="Y166" s="135">
        <f t="shared" si="55"/>
        <v>300</v>
      </c>
      <c r="Z166" s="46"/>
      <c r="AA166" s="135">
        <f t="shared" si="56"/>
        <v>300</v>
      </c>
      <c r="AB166" s="46">
        <v>-300</v>
      </c>
      <c r="AC166" s="135">
        <f t="shared" si="57"/>
        <v>0</v>
      </c>
    </row>
    <row r="167" spans="1:29" ht="14.25" customHeight="1">
      <c r="A167" s="58"/>
      <c r="B167" s="59"/>
      <c r="C167" s="55">
        <v>6351</v>
      </c>
      <c r="D167" s="207" t="s">
        <v>132</v>
      </c>
      <c r="E167" s="220" t="s">
        <v>127</v>
      </c>
      <c r="F167" s="218"/>
      <c r="G167" s="64">
        <v>1000</v>
      </c>
      <c r="H167" s="46"/>
      <c r="I167" s="61">
        <f t="shared" si="48"/>
        <v>1000</v>
      </c>
      <c r="J167" s="46"/>
      <c r="K167" s="61">
        <f t="shared" si="49"/>
        <v>1000</v>
      </c>
      <c r="L167" s="46"/>
      <c r="M167" s="135">
        <f t="shared" si="50"/>
        <v>1000</v>
      </c>
      <c r="N167" s="46"/>
      <c r="O167" s="135">
        <f t="shared" si="51"/>
        <v>1000</v>
      </c>
      <c r="P167" s="46"/>
      <c r="Q167" s="135">
        <f t="shared" si="52"/>
        <v>1000</v>
      </c>
      <c r="R167" s="46"/>
      <c r="S167" s="135">
        <f t="shared" si="53"/>
        <v>1000</v>
      </c>
      <c r="T167" s="46"/>
      <c r="U167" s="135">
        <f t="shared" si="54"/>
        <v>1000</v>
      </c>
      <c r="V167" s="46"/>
      <c r="W167" s="135">
        <f t="shared" si="55"/>
        <v>1000</v>
      </c>
      <c r="X167" s="46"/>
      <c r="Y167" s="135">
        <f t="shared" si="55"/>
        <v>1000</v>
      </c>
      <c r="Z167" s="46"/>
      <c r="AA167" s="135">
        <f t="shared" si="56"/>
        <v>1000</v>
      </c>
      <c r="AB167" s="46"/>
      <c r="AC167" s="135">
        <f t="shared" si="57"/>
        <v>1000</v>
      </c>
    </row>
    <row r="168" spans="1:29" ht="14.25" customHeight="1">
      <c r="A168" s="58"/>
      <c r="B168" s="59"/>
      <c r="C168" s="55">
        <v>5331</v>
      </c>
      <c r="D168" s="207" t="s">
        <v>276</v>
      </c>
      <c r="E168" s="224" t="s">
        <v>274</v>
      </c>
      <c r="F168" s="218"/>
      <c r="G168" s="64">
        <v>0</v>
      </c>
      <c r="H168" s="46"/>
      <c r="I168" s="61">
        <v>0</v>
      </c>
      <c r="J168" s="46"/>
      <c r="K168" s="61">
        <v>0</v>
      </c>
      <c r="L168" s="46"/>
      <c r="M168" s="135">
        <v>0</v>
      </c>
      <c r="N168" s="46"/>
      <c r="O168" s="135">
        <v>0</v>
      </c>
      <c r="P168" s="46"/>
      <c r="Q168" s="135">
        <v>0</v>
      </c>
      <c r="R168" s="46"/>
      <c r="S168" s="135">
        <v>0</v>
      </c>
      <c r="T168" s="46"/>
      <c r="U168" s="135">
        <v>0</v>
      </c>
      <c r="V168" s="46"/>
      <c r="W168" s="135">
        <v>0</v>
      </c>
      <c r="X168" s="46"/>
      <c r="Y168" s="135">
        <v>0</v>
      </c>
      <c r="Z168" s="46">
        <v>400</v>
      </c>
      <c r="AA168" s="135">
        <f t="shared" si="56"/>
        <v>400</v>
      </c>
      <c r="AB168" s="46"/>
      <c r="AC168" s="135">
        <f t="shared" si="57"/>
        <v>400</v>
      </c>
    </row>
    <row r="169" spans="1:29" ht="14.25" customHeight="1">
      <c r="A169" s="58"/>
      <c r="B169" s="59"/>
      <c r="C169" s="55">
        <v>5331</v>
      </c>
      <c r="D169" s="207" t="s">
        <v>296</v>
      </c>
      <c r="E169" s="224" t="s">
        <v>297</v>
      </c>
      <c r="F169" s="218"/>
      <c r="G169" s="64">
        <v>0</v>
      </c>
      <c r="H169" s="46"/>
      <c r="I169" s="61">
        <v>0</v>
      </c>
      <c r="J169" s="46"/>
      <c r="K169" s="61">
        <v>0</v>
      </c>
      <c r="L169" s="46"/>
      <c r="M169" s="135">
        <v>0</v>
      </c>
      <c r="N169" s="46"/>
      <c r="O169" s="135">
        <v>0</v>
      </c>
      <c r="P169" s="46"/>
      <c r="Q169" s="135">
        <v>0</v>
      </c>
      <c r="R169" s="46"/>
      <c r="S169" s="135">
        <v>0</v>
      </c>
      <c r="T169" s="46"/>
      <c r="U169" s="135">
        <v>0</v>
      </c>
      <c r="V169" s="46"/>
      <c r="W169" s="135">
        <v>0</v>
      </c>
      <c r="X169" s="46"/>
      <c r="Y169" s="135">
        <v>0</v>
      </c>
      <c r="Z169" s="46"/>
      <c r="AA169" s="135">
        <v>0</v>
      </c>
      <c r="AB169" s="46">
        <v>300</v>
      </c>
      <c r="AC169" s="135">
        <f t="shared" si="57"/>
        <v>300</v>
      </c>
    </row>
    <row r="170" spans="1:29" ht="14.25" customHeight="1">
      <c r="A170" s="58"/>
      <c r="B170" s="59"/>
      <c r="C170" s="77">
        <v>6351</v>
      </c>
      <c r="D170" s="25"/>
      <c r="E170" s="27" t="s">
        <v>13</v>
      </c>
      <c r="F170" s="63"/>
      <c r="G170" s="87">
        <f>G167</f>
        <v>1000</v>
      </c>
      <c r="H170" s="109"/>
      <c r="I170" s="87">
        <f t="shared" si="48"/>
        <v>1000</v>
      </c>
      <c r="J170" s="109"/>
      <c r="K170" s="87">
        <f t="shared" si="49"/>
        <v>1000</v>
      </c>
      <c r="L170" s="109"/>
      <c r="M170" s="191">
        <f t="shared" si="50"/>
        <v>1000</v>
      </c>
      <c r="N170" s="109"/>
      <c r="O170" s="191">
        <f t="shared" si="51"/>
        <v>1000</v>
      </c>
      <c r="P170" s="109"/>
      <c r="Q170" s="191">
        <f t="shared" si="52"/>
        <v>1000</v>
      </c>
      <c r="R170" s="109"/>
      <c r="S170" s="191">
        <f t="shared" si="53"/>
        <v>1000</v>
      </c>
      <c r="T170" s="109"/>
      <c r="U170" s="191">
        <f t="shared" si="54"/>
        <v>1000</v>
      </c>
      <c r="V170" s="109"/>
      <c r="W170" s="191">
        <f t="shared" si="55"/>
        <v>1000</v>
      </c>
      <c r="X170" s="109"/>
      <c r="Y170" s="191">
        <f t="shared" si="55"/>
        <v>1000</v>
      </c>
      <c r="Z170" s="109"/>
      <c r="AA170" s="191">
        <f t="shared" si="56"/>
        <v>1000</v>
      </c>
      <c r="AB170" s="109"/>
      <c r="AC170" s="191">
        <f t="shared" si="57"/>
        <v>1000</v>
      </c>
    </row>
    <row r="171" spans="1:29" ht="14.25" customHeight="1">
      <c r="A171" s="58"/>
      <c r="B171" s="59"/>
      <c r="C171" s="77">
        <v>5331</v>
      </c>
      <c r="D171" s="25"/>
      <c r="E171" s="30" t="s">
        <v>43</v>
      </c>
      <c r="F171" s="63"/>
      <c r="G171" s="179">
        <v>0</v>
      </c>
      <c r="H171" s="180"/>
      <c r="I171" s="179">
        <f t="shared" si="48"/>
        <v>0</v>
      </c>
      <c r="J171" s="180"/>
      <c r="K171" s="179">
        <f t="shared" si="49"/>
        <v>0</v>
      </c>
      <c r="L171" s="180"/>
      <c r="M171" s="179">
        <f t="shared" si="50"/>
        <v>0</v>
      </c>
      <c r="N171" s="180"/>
      <c r="O171" s="179">
        <f t="shared" si="51"/>
        <v>0</v>
      </c>
      <c r="P171" s="180"/>
      <c r="Q171" s="179">
        <f t="shared" si="52"/>
        <v>0</v>
      </c>
      <c r="R171" s="180"/>
      <c r="S171" s="179">
        <f t="shared" si="53"/>
        <v>0</v>
      </c>
      <c r="T171" s="180"/>
      <c r="U171" s="179">
        <f t="shared" si="54"/>
        <v>0</v>
      </c>
      <c r="V171" s="180"/>
      <c r="W171" s="179">
        <f t="shared" si="55"/>
        <v>0</v>
      </c>
      <c r="X171" s="180"/>
      <c r="Y171" s="179">
        <f t="shared" si="55"/>
        <v>0</v>
      </c>
      <c r="Z171" s="180">
        <v>400</v>
      </c>
      <c r="AA171" s="179">
        <f t="shared" si="56"/>
        <v>400</v>
      </c>
      <c r="AB171" s="180">
        <f>AB169</f>
        <v>300</v>
      </c>
      <c r="AC171" s="179">
        <f t="shared" si="57"/>
        <v>700</v>
      </c>
    </row>
    <row r="172" spans="1:29" ht="14.25" customHeight="1" thickBot="1">
      <c r="A172" s="58"/>
      <c r="B172" s="59"/>
      <c r="C172" s="75">
        <v>6121</v>
      </c>
      <c r="D172" s="32"/>
      <c r="E172" s="27" t="s">
        <v>24</v>
      </c>
      <c r="F172" s="60"/>
      <c r="G172" s="178">
        <f>G165+G166</f>
        <v>0</v>
      </c>
      <c r="H172" s="109">
        <f>H165+H166</f>
        <v>613.9</v>
      </c>
      <c r="I172" s="178">
        <f t="shared" si="48"/>
        <v>613.9</v>
      </c>
      <c r="J172" s="109"/>
      <c r="K172" s="178">
        <f t="shared" si="49"/>
        <v>613.9</v>
      </c>
      <c r="L172" s="109"/>
      <c r="M172" s="102">
        <f t="shared" si="50"/>
        <v>613.9</v>
      </c>
      <c r="N172" s="109"/>
      <c r="O172" s="102">
        <f t="shared" si="51"/>
        <v>613.9</v>
      </c>
      <c r="P172" s="109"/>
      <c r="Q172" s="102">
        <f t="shared" si="52"/>
        <v>613.9</v>
      </c>
      <c r="R172" s="109"/>
      <c r="S172" s="102">
        <f t="shared" si="53"/>
        <v>613.9</v>
      </c>
      <c r="T172" s="109"/>
      <c r="U172" s="102">
        <f t="shared" si="54"/>
        <v>613.9</v>
      </c>
      <c r="V172" s="109">
        <v>-0.4</v>
      </c>
      <c r="W172" s="102">
        <f t="shared" si="55"/>
        <v>613.5</v>
      </c>
      <c r="X172" s="109"/>
      <c r="Y172" s="102">
        <f t="shared" si="55"/>
        <v>613.5</v>
      </c>
      <c r="Z172" s="109"/>
      <c r="AA172" s="102">
        <f t="shared" si="56"/>
        <v>613.5</v>
      </c>
      <c r="AB172" s="109">
        <f>AB166</f>
        <v>-300</v>
      </c>
      <c r="AC172" s="102">
        <f t="shared" si="57"/>
        <v>313.5</v>
      </c>
    </row>
    <row r="173" spans="1:29" ht="14.25" customHeight="1">
      <c r="A173" s="78">
        <v>11</v>
      </c>
      <c r="B173" s="79">
        <v>3533</v>
      </c>
      <c r="C173" s="79"/>
      <c r="D173" s="31"/>
      <c r="E173" s="80" t="s">
        <v>38</v>
      </c>
      <c r="F173" s="171"/>
      <c r="G173" s="172">
        <f>G180+G181</f>
        <v>7250</v>
      </c>
      <c r="H173" s="49"/>
      <c r="I173" s="172">
        <f>I180+I181</f>
        <v>7364.1</v>
      </c>
      <c r="J173" s="49"/>
      <c r="K173" s="172">
        <f>K180+K181</f>
        <v>7364.1</v>
      </c>
      <c r="L173" s="49"/>
      <c r="M173" s="193">
        <f>M180+M181</f>
        <v>13364.1</v>
      </c>
      <c r="N173" s="49"/>
      <c r="O173" s="193">
        <f>O180+O181</f>
        <v>13364.1</v>
      </c>
      <c r="P173" s="49"/>
      <c r="Q173" s="193">
        <f>Q180+Q181</f>
        <v>13364.1</v>
      </c>
      <c r="R173" s="49"/>
      <c r="S173" s="193">
        <f>S180+S181</f>
        <v>13364.1</v>
      </c>
      <c r="T173" s="49"/>
      <c r="U173" s="193">
        <f>U180+U181</f>
        <v>13364.1</v>
      </c>
      <c r="V173" s="49"/>
      <c r="W173" s="193">
        <f>W180+W181</f>
        <v>13364.1</v>
      </c>
      <c r="X173" s="49"/>
      <c r="Y173" s="193">
        <f>Y180+Y181</f>
        <v>13364.1</v>
      </c>
      <c r="Z173" s="49"/>
      <c r="AA173" s="193">
        <f>AA180+AA181</f>
        <v>13364.1</v>
      </c>
      <c r="AB173" s="49"/>
      <c r="AC173" s="193">
        <f>AC180+AC181</f>
        <v>12080</v>
      </c>
    </row>
    <row r="174" spans="1:29" ht="14.25" customHeight="1">
      <c r="A174" s="62"/>
      <c r="B174" s="55"/>
      <c r="C174" s="55">
        <v>6351</v>
      </c>
      <c r="D174" s="206" t="s">
        <v>133</v>
      </c>
      <c r="E174" s="221" t="s">
        <v>182</v>
      </c>
      <c r="F174" s="64"/>
      <c r="G174" s="64">
        <v>5000</v>
      </c>
      <c r="H174" s="47"/>
      <c r="I174" s="64">
        <f aca="true" t="shared" si="58" ref="I174:I181">G174+H174</f>
        <v>5000</v>
      </c>
      <c r="J174" s="47"/>
      <c r="K174" s="64">
        <f aca="true" t="shared" si="59" ref="K174:K181">I174+J174</f>
        <v>5000</v>
      </c>
      <c r="L174" s="47">
        <v>6000</v>
      </c>
      <c r="M174" s="103">
        <f aca="true" t="shared" si="60" ref="M174:M181">K174+L174</f>
        <v>11000</v>
      </c>
      <c r="N174" s="47"/>
      <c r="O174" s="103">
        <f aca="true" t="shared" si="61" ref="O174:O181">M174+N174</f>
        <v>11000</v>
      </c>
      <c r="P174" s="47"/>
      <c r="Q174" s="103">
        <f aca="true" t="shared" si="62" ref="Q174:Q181">O174+P174</f>
        <v>11000</v>
      </c>
      <c r="R174" s="47"/>
      <c r="S174" s="103">
        <f aca="true" t="shared" si="63" ref="S174:S181">Q174+R174</f>
        <v>11000</v>
      </c>
      <c r="T174" s="47"/>
      <c r="U174" s="103">
        <f aca="true" t="shared" si="64" ref="U174:U181">S174+T174</f>
        <v>11000</v>
      </c>
      <c r="V174" s="47"/>
      <c r="W174" s="103">
        <f aca="true" t="shared" si="65" ref="W174:Y181">U174+V174</f>
        <v>11000</v>
      </c>
      <c r="X174" s="47"/>
      <c r="Y174" s="103">
        <f t="shared" si="65"/>
        <v>11000</v>
      </c>
      <c r="Z174" s="47"/>
      <c r="AA174" s="103">
        <f aca="true" t="shared" si="66" ref="AA174:AA181">Y174+Z174</f>
        <v>11000</v>
      </c>
      <c r="AB174" s="47"/>
      <c r="AC174" s="103">
        <f aca="true" t="shared" si="67" ref="AC174:AC181">AA174+AB174</f>
        <v>11000</v>
      </c>
    </row>
    <row r="175" spans="1:29" ht="14.25" customHeight="1">
      <c r="A175" s="62"/>
      <c r="B175" s="55"/>
      <c r="C175" s="55">
        <v>6351</v>
      </c>
      <c r="D175" s="206" t="s">
        <v>134</v>
      </c>
      <c r="E175" s="221" t="s">
        <v>129</v>
      </c>
      <c r="F175" s="64"/>
      <c r="G175" s="64">
        <v>1350</v>
      </c>
      <c r="H175" s="47"/>
      <c r="I175" s="64">
        <f t="shared" si="58"/>
        <v>1350</v>
      </c>
      <c r="J175" s="47"/>
      <c r="K175" s="64">
        <f t="shared" si="59"/>
        <v>1350</v>
      </c>
      <c r="L175" s="47"/>
      <c r="M175" s="103">
        <f t="shared" si="60"/>
        <v>1350</v>
      </c>
      <c r="N175" s="47"/>
      <c r="O175" s="103">
        <f t="shared" si="61"/>
        <v>1350</v>
      </c>
      <c r="P175" s="47"/>
      <c r="Q175" s="103">
        <f t="shared" si="62"/>
        <v>1350</v>
      </c>
      <c r="R175" s="47"/>
      <c r="S175" s="103">
        <f t="shared" si="63"/>
        <v>1350</v>
      </c>
      <c r="T175" s="47"/>
      <c r="U175" s="103">
        <f t="shared" si="64"/>
        <v>1350</v>
      </c>
      <c r="V175" s="47"/>
      <c r="W175" s="103">
        <f t="shared" si="65"/>
        <v>1350</v>
      </c>
      <c r="X175" s="47"/>
      <c r="Y175" s="103">
        <f t="shared" si="65"/>
        <v>1350</v>
      </c>
      <c r="Z175" s="47"/>
      <c r="AA175" s="103">
        <f t="shared" si="66"/>
        <v>1350</v>
      </c>
      <c r="AB175" s="47">
        <v>-1350</v>
      </c>
      <c r="AC175" s="103">
        <f t="shared" si="67"/>
        <v>0</v>
      </c>
    </row>
    <row r="176" spans="1:29" ht="14.25" customHeight="1">
      <c r="A176" s="62"/>
      <c r="B176" s="55"/>
      <c r="C176" s="55">
        <v>6351</v>
      </c>
      <c r="D176" s="206" t="s">
        <v>135</v>
      </c>
      <c r="E176" s="221" t="s">
        <v>130</v>
      </c>
      <c r="F176" s="64"/>
      <c r="G176" s="182">
        <v>390</v>
      </c>
      <c r="H176" s="47"/>
      <c r="I176" s="64">
        <f t="shared" si="58"/>
        <v>390</v>
      </c>
      <c r="J176" s="47"/>
      <c r="K176" s="64">
        <f t="shared" si="59"/>
        <v>390</v>
      </c>
      <c r="L176" s="47"/>
      <c r="M176" s="103">
        <f t="shared" si="60"/>
        <v>390</v>
      </c>
      <c r="N176" s="47"/>
      <c r="O176" s="103">
        <f t="shared" si="61"/>
        <v>390</v>
      </c>
      <c r="P176" s="47"/>
      <c r="Q176" s="103">
        <f t="shared" si="62"/>
        <v>390</v>
      </c>
      <c r="R176" s="47"/>
      <c r="S176" s="103">
        <f t="shared" si="63"/>
        <v>390</v>
      </c>
      <c r="T176" s="47"/>
      <c r="U176" s="103">
        <f t="shared" si="64"/>
        <v>390</v>
      </c>
      <c r="V176" s="47"/>
      <c r="W176" s="103">
        <f t="shared" si="65"/>
        <v>390</v>
      </c>
      <c r="X176" s="47"/>
      <c r="Y176" s="103">
        <f t="shared" si="65"/>
        <v>390</v>
      </c>
      <c r="Z176" s="47"/>
      <c r="AA176" s="103">
        <f t="shared" si="66"/>
        <v>390</v>
      </c>
      <c r="AB176" s="47">
        <v>-390</v>
      </c>
      <c r="AC176" s="103">
        <f t="shared" si="67"/>
        <v>0</v>
      </c>
    </row>
    <row r="177" spans="1:29" ht="14.25" customHeight="1">
      <c r="A177" s="62"/>
      <c r="B177" s="55"/>
      <c r="C177" s="55">
        <v>6351</v>
      </c>
      <c r="D177" s="206" t="s">
        <v>136</v>
      </c>
      <c r="E177" s="221" t="s">
        <v>295</v>
      </c>
      <c r="F177" s="64"/>
      <c r="G177" s="182">
        <v>350</v>
      </c>
      <c r="H177" s="47"/>
      <c r="I177" s="64">
        <f t="shared" si="58"/>
        <v>350</v>
      </c>
      <c r="J177" s="47"/>
      <c r="K177" s="64">
        <f t="shared" si="59"/>
        <v>350</v>
      </c>
      <c r="L177" s="47"/>
      <c r="M177" s="103">
        <f t="shared" si="60"/>
        <v>350</v>
      </c>
      <c r="N177" s="47"/>
      <c r="O177" s="103">
        <f t="shared" si="61"/>
        <v>350</v>
      </c>
      <c r="P177" s="47"/>
      <c r="Q177" s="103">
        <f t="shared" si="62"/>
        <v>350</v>
      </c>
      <c r="R177" s="47"/>
      <c r="S177" s="103">
        <f t="shared" si="63"/>
        <v>350</v>
      </c>
      <c r="T177" s="47"/>
      <c r="U177" s="103">
        <f t="shared" si="64"/>
        <v>350</v>
      </c>
      <c r="V177" s="47"/>
      <c r="W177" s="103">
        <f t="shared" si="65"/>
        <v>350</v>
      </c>
      <c r="X177" s="47"/>
      <c r="Y177" s="103">
        <f t="shared" si="65"/>
        <v>350</v>
      </c>
      <c r="Z177" s="47"/>
      <c r="AA177" s="103">
        <f t="shared" si="66"/>
        <v>350</v>
      </c>
      <c r="AB177" s="47">
        <v>570</v>
      </c>
      <c r="AC177" s="103">
        <f t="shared" si="67"/>
        <v>920</v>
      </c>
    </row>
    <row r="178" spans="1:29" ht="14.25" customHeight="1">
      <c r="A178" s="62"/>
      <c r="B178" s="55"/>
      <c r="C178" s="55">
        <v>6351</v>
      </c>
      <c r="D178" s="206" t="s">
        <v>137</v>
      </c>
      <c r="E178" s="221" t="s">
        <v>131</v>
      </c>
      <c r="F178" s="64"/>
      <c r="G178" s="182">
        <v>160</v>
      </c>
      <c r="H178" s="47"/>
      <c r="I178" s="64">
        <f t="shared" si="58"/>
        <v>160</v>
      </c>
      <c r="J178" s="47"/>
      <c r="K178" s="64">
        <f t="shared" si="59"/>
        <v>160</v>
      </c>
      <c r="L178" s="47"/>
      <c r="M178" s="103">
        <f t="shared" si="60"/>
        <v>160</v>
      </c>
      <c r="N178" s="47"/>
      <c r="O178" s="103">
        <f t="shared" si="61"/>
        <v>160</v>
      </c>
      <c r="P178" s="47"/>
      <c r="Q178" s="103">
        <f t="shared" si="62"/>
        <v>160</v>
      </c>
      <c r="R178" s="47"/>
      <c r="S178" s="103">
        <f t="shared" si="63"/>
        <v>160</v>
      </c>
      <c r="T178" s="47"/>
      <c r="U178" s="103">
        <f t="shared" si="64"/>
        <v>160</v>
      </c>
      <c r="V178" s="47"/>
      <c r="W178" s="103">
        <f t="shared" si="65"/>
        <v>160</v>
      </c>
      <c r="X178" s="47"/>
      <c r="Y178" s="103">
        <f t="shared" si="65"/>
        <v>160</v>
      </c>
      <c r="Z178" s="47"/>
      <c r="AA178" s="103">
        <f t="shared" si="66"/>
        <v>160</v>
      </c>
      <c r="AB178" s="47"/>
      <c r="AC178" s="103">
        <f t="shared" si="67"/>
        <v>160</v>
      </c>
    </row>
    <row r="179" spans="1:29" ht="14.25" customHeight="1">
      <c r="A179" s="62"/>
      <c r="B179" s="55"/>
      <c r="C179" s="55">
        <v>5331</v>
      </c>
      <c r="D179" s="25" t="s">
        <v>54</v>
      </c>
      <c r="E179" s="25" t="s">
        <v>39</v>
      </c>
      <c r="F179" s="64"/>
      <c r="G179" s="64">
        <v>0</v>
      </c>
      <c r="H179" s="47">
        <v>114.1</v>
      </c>
      <c r="I179" s="64">
        <f t="shared" si="58"/>
        <v>114.1</v>
      </c>
      <c r="J179" s="47"/>
      <c r="K179" s="64">
        <f t="shared" si="59"/>
        <v>114.1</v>
      </c>
      <c r="L179" s="47"/>
      <c r="M179" s="103">
        <f t="shared" si="60"/>
        <v>114.1</v>
      </c>
      <c r="N179" s="47"/>
      <c r="O179" s="103">
        <f t="shared" si="61"/>
        <v>114.1</v>
      </c>
      <c r="P179" s="47"/>
      <c r="Q179" s="103">
        <f t="shared" si="62"/>
        <v>114.1</v>
      </c>
      <c r="R179" s="47"/>
      <c r="S179" s="103">
        <f t="shared" si="63"/>
        <v>114.1</v>
      </c>
      <c r="T179" s="47"/>
      <c r="U179" s="103">
        <f t="shared" si="64"/>
        <v>114.1</v>
      </c>
      <c r="V179" s="47"/>
      <c r="W179" s="103">
        <f t="shared" si="65"/>
        <v>114.1</v>
      </c>
      <c r="X179" s="47"/>
      <c r="Y179" s="103">
        <f t="shared" si="65"/>
        <v>114.1</v>
      </c>
      <c r="Z179" s="47"/>
      <c r="AA179" s="103">
        <f t="shared" si="66"/>
        <v>114.1</v>
      </c>
      <c r="AB179" s="47">
        <v>-114.1</v>
      </c>
      <c r="AC179" s="103">
        <f t="shared" si="67"/>
        <v>0</v>
      </c>
    </row>
    <row r="180" spans="1:29" ht="14.25" customHeight="1">
      <c r="A180" s="62"/>
      <c r="B180" s="55"/>
      <c r="C180" s="77">
        <v>5331</v>
      </c>
      <c r="D180" s="25"/>
      <c r="E180" s="30" t="s">
        <v>43</v>
      </c>
      <c r="F180" s="63"/>
      <c r="G180" s="179">
        <f>G179</f>
        <v>0</v>
      </c>
      <c r="H180" s="180">
        <f>H179</f>
        <v>114.1</v>
      </c>
      <c r="I180" s="179">
        <f t="shared" si="58"/>
        <v>114.1</v>
      </c>
      <c r="J180" s="180"/>
      <c r="K180" s="179">
        <f t="shared" si="59"/>
        <v>114.1</v>
      </c>
      <c r="L180" s="180"/>
      <c r="M180" s="179">
        <f t="shared" si="60"/>
        <v>114.1</v>
      </c>
      <c r="N180" s="180"/>
      <c r="O180" s="179">
        <f t="shared" si="61"/>
        <v>114.1</v>
      </c>
      <c r="P180" s="180"/>
      <c r="Q180" s="179">
        <f t="shared" si="62"/>
        <v>114.1</v>
      </c>
      <c r="R180" s="180"/>
      <c r="S180" s="179">
        <f t="shared" si="63"/>
        <v>114.1</v>
      </c>
      <c r="T180" s="180"/>
      <c r="U180" s="179">
        <f t="shared" si="64"/>
        <v>114.1</v>
      </c>
      <c r="V180" s="180"/>
      <c r="W180" s="179">
        <f t="shared" si="65"/>
        <v>114.1</v>
      </c>
      <c r="X180" s="180"/>
      <c r="Y180" s="179">
        <f t="shared" si="65"/>
        <v>114.1</v>
      </c>
      <c r="Z180" s="180"/>
      <c r="AA180" s="179">
        <f t="shared" si="66"/>
        <v>114.1</v>
      </c>
      <c r="AB180" s="180">
        <f>AB179</f>
        <v>-114.1</v>
      </c>
      <c r="AC180" s="179">
        <f t="shared" si="67"/>
        <v>0</v>
      </c>
    </row>
    <row r="181" spans="1:29" ht="13.5" customHeight="1" thickBot="1">
      <c r="A181" s="173"/>
      <c r="B181" s="90"/>
      <c r="C181" s="90">
        <v>6351</v>
      </c>
      <c r="D181" s="174"/>
      <c r="E181" s="159" t="s">
        <v>13</v>
      </c>
      <c r="F181" s="175"/>
      <c r="G181" s="176">
        <f>G174+G175+G176+G177+G178</f>
        <v>7250</v>
      </c>
      <c r="H181" s="170"/>
      <c r="I181" s="176">
        <f t="shared" si="58"/>
        <v>7250</v>
      </c>
      <c r="J181" s="170"/>
      <c r="K181" s="176">
        <f t="shared" si="59"/>
        <v>7250</v>
      </c>
      <c r="L181" s="170">
        <v>6000</v>
      </c>
      <c r="M181" s="194">
        <f t="shared" si="60"/>
        <v>13250</v>
      </c>
      <c r="N181" s="170"/>
      <c r="O181" s="194">
        <f t="shared" si="61"/>
        <v>13250</v>
      </c>
      <c r="P181" s="170"/>
      <c r="Q181" s="194">
        <f t="shared" si="62"/>
        <v>13250</v>
      </c>
      <c r="R181" s="170"/>
      <c r="S181" s="194">
        <f t="shared" si="63"/>
        <v>13250</v>
      </c>
      <c r="T181" s="170"/>
      <c r="U181" s="194">
        <f t="shared" si="64"/>
        <v>13250</v>
      </c>
      <c r="V181" s="170"/>
      <c r="W181" s="194">
        <f t="shared" si="65"/>
        <v>13250</v>
      </c>
      <c r="X181" s="170"/>
      <c r="Y181" s="194">
        <f t="shared" si="65"/>
        <v>13250</v>
      </c>
      <c r="Z181" s="170"/>
      <c r="AA181" s="194">
        <f t="shared" si="66"/>
        <v>13250</v>
      </c>
      <c r="AB181" s="170">
        <f>AB175+AB176+AB177</f>
        <v>-1170</v>
      </c>
      <c r="AC181" s="194">
        <f t="shared" si="67"/>
        <v>12080</v>
      </c>
    </row>
    <row r="182" spans="1:29" ht="14.25" customHeight="1">
      <c r="A182" s="149"/>
      <c r="B182" s="150"/>
      <c r="C182" s="151"/>
      <c r="D182" s="152"/>
      <c r="E182" s="153" t="s">
        <v>15</v>
      </c>
      <c r="F182" s="154"/>
      <c r="G182" s="155">
        <f>G184</f>
        <v>7000</v>
      </c>
      <c r="H182" s="156"/>
      <c r="I182" s="155">
        <f>I184</f>
        <v>7000</v>
      </c>
      <c r="J182" s="156"/>
      <c r="K182" s="155">
        <f>K184</f>
        <v>6782.5</v>
      </c>
      <c r="L182" s="156"/>
      <c r="M182" s="195">
        <f>M184</f>
        <v>2787.8</v>
      </c>
      <c r="N182" s="156"/>
      <c r="O182" s="195">
        <f>O184</f>
        <v>2736</v>
      </c>
      <c r="P182" s="156"/>
      <c r="Q182" s="195">
        <f>Q184</f>
        <v>232.30000000000018</v>
      </c>
      <c r="R182" s="156"/>
      <c r="S182" s="195">
        <f>S184</f>
        <v>232.30000000000018</v>
      </c>
      <c r="T182" s="156"/>
      <c r="U182" s="195">
        <f>U184</f>
        <v>5.700000000000188</v>
      </c>
      <c r="V182" s="156"/>
      <c r="W182" s="195">
        <f>W184</f>
        <v>305.70000000000016</v>
      </c>
      <c r="X182" s="156"/>
      <c r="Y182" s="195">
        <f>Y184</f>
        <v>5.700000000000159</v>
      </c>
      <c r="Z182" s="156"/>
      <c r="AA182" s="195">
        <f>AA184</f>
        <v>5.700000000000159</v>
      </c>
      <c r="AB182" s="156"/>
      <c r="AC182" s="195">
        <f>AC184</f>
        <v>5.700000000000159</v>
      </c>
    </row>
    <row r="183" spans="1:29" ht="14.25" customHeight="1">
      <c r="A183" s="62"/>
      <c r="B183" s="55"/>
      <c r="C183" s="55">
        <v>6901</v>
      </c>
      <c r="D183" s="30"/>
      <c r="E183" s="44"/>
      <c r="F183" s="63"/>
      <c r="G183" s="64">
        <v>7000</v>
      </c>
      <c r="H183" s="47"/>
      <c r="I183" s="64">
        <f>G183+H183</f>
        <v>7000</v>
      </c>
      <c r="J183" s="47">
        <v>-217.5</v>
      </c>
      <c r="K183" s="64">
        <f>I183+J183</f>
        <v>6782.5</v>
      </c>
      <c r="L183" s="47">
        <v>-3994.7</v>
      </c>
      <c r="M183" s="103">
        <f>K183+L183</f>
        <v>2787.8</v>
      </c>
      <c r="N183" s="47">
        <v>-51.8</v>
      </c>
      <c r="O183" s="103">
        <f>M183+N183</f>
        <v>2736</v>
      </c>
      <c r="P183" s="47">
        <v>-2503.7</v>
      </c>
      <c r="Q183" s="103">
        <f>O183+P183</f>
        <v>232.30000000000018</v>
      </c>
      <c r="R183" s="47"/>
      <c r="S183" s="103">
        <f>Q183+R183</f>
        <v>232.30000000000018</v>
      </c>
      <c r="T183" s="47">
        <v>-226.6</v>
      </c>
      <c r="U183" s="103">
        <f>S183+T183</f>
        <v>5.700000000000188</v>
      </c>
      <c r="V183" s="47">
        <v>300</v>
      </c>
      <c r="W183" s="103">
        <f>U183+V183</f>
        <v>305.70000000000016</v>
      </c>
      <c r="X183" s="47">
        <v>-300</v>
      </c>
      <c r="Y183" s="103">
        <f>W183+X183</f>
        <v>5.700000000000159</v>
      </c>
      <c r="Z183" s="47"/>
      <c r="AA183" s="103">
        <f>Y183+Z183</f>
        <v>5.700000000000159</v>
      </c>
      <c r="AB183" s="47"/>
      <c r="AC183" s="103">
        <f>AA183+AB183</f>
        <v>5.700000000000159</v>
      </c>
    </row>
    <row r="184" spans="1:29" ht="14.25" customHeight="1" thickBot="1">
      <c r="A184" s="157"/>
      <c r="B184" s="158"/>
      <c r="C184" s="90">
        <v>6901</v>
      </c>
      <c r="D184" s="159"/>
      <c r="E184" s="160" t="s">
        <v>138</v>
      </c>
      <c r="F184" s="161"/>
      <c r="G184" s="162">
        <f>SUM(G183)</f>
        <v>7000</v>
      </c>
      <c r="H184" s="177"/>
      <c r="I184" s="162">
        <f>G184+H184</f>
        <v>7000</v>
      </c>
      <c r="J184" s="177">
        <v>-217.5</v>
      </c>
      <c r="K184" s="162">
        <f>I184+J184</f>
        <v>6782.5</v>
      </c>
      <c r="L184" s="177">
        <v>-3994.7</v>
      </c>
      <c r="M184" s="196">
        <f>K184+L184</f>
        <v>2787.8</v>
      </c>
      <c r="N184" s="177">
        <v>-51.8</v>
      </c>
      <c r="O184" s="196">
        <f>M184+N184</f>
        <v>2736</v>
      </c>
      <c r="P184" s="177">
        <v>-2503.7</v>
      </c>
      <c r="Q184" s="196">
        <f>O184+P184</f>
        <v>232.30000000000018</v>
      </c>
      <c r="R184" s="177"/>
      <c r="S184" s="196">
        <f>Q184+R184</f>
        <v>232.30000000000018</v>
      </c>
      <c r="T184" s="177">
        <v>-226.6</v>
      </c>
      <c r="U184" s="196">
        <f>S184+T184</f>
        <v>5.700000000000188</v>
      </c>
      <c r="V184" s="177">
        <v>300</v>
      </c>
      <c r="W184" s="196">
        <f>U184+V184</f>
        <v>305.70000000000016</v>
      </c>
      <c r="X184" s="177">
        <v>-300</v>
      </c>
      <c r="Y184" s="196">
        <f>W184+X184</f>
        <v>5.700000000000159</v>
      </c>
      <c r="Z184" s="177"/>
      <c r="AA184" s="196">
        <f>Y184+Z184</f>
        <v>5.700000000000159</v>
      </c>
      <c r="AB184" s="177"/>
      <c r="AC184" s="196">
        <f>AA184+AB184</f>
        <v>5.700000000000159</v>
      </c>
    </row>
    <row r="185" spans="1:29" ht="16.5" thickBot="1">
      <c r="A185" s="83"/>
      <c r="B185" s="84"/>
      <c r="C185" s="84"/>
      <c r="D185" s="85"/>
      <c r="E185" s="86"/>
      <c r="F185" s="88">
        <v>0</v>
      </c>
      <c r="G185" s="88">
        <f>G59+G60+G62+G87+G88+G90+G111+G112+G114+G135+G137+G138+G152+G153+G155+G163+G170+G171+G172+G180+G181+G184</f>
        <v>65000</v>
      </c>
      <c r="H185" s="136">
        <f>H35+H36+H46+H47+H51+H52+H53+H64+H65+H66+H93+H98+H99+H105+H106+H117+H123+H132+H146+H157+H158+H165+H166+H179</f>
        <v>26580.8</v>
      </c>
      <c r="I185" s="144">
        <f>I59+I60+I62+I87+I88+I90+I111+I112+I114+I135+I137+I138+I152+I153+I155+I163+I170+I171+I172+I180+I181+I184</f>
        <v>91580.79999999999</v>
      </c>
      <c r="J185" s="136">
        <f>J51+J52+J53+J131+J133+J160+J183</f>
        <v>0</v>
      </c>
      <c r="K185" s="144">
        <f>K59+K60+K62+K87+K88+K90+K111+K112+K114+K135+K137+K138+K152+K153+K155+K163+K170+K171+K172+K162+K180+K181+K184</f>
        <v>91580.79999999999</v>
      </c>
      <c r="L185" s="136">
        <f>L37+L38+L39+L40+L41+L48+L50+L64+L71+L72+L82+L83+L92+L95+L100+L101+L102+L103+L104+L105+L116+L124+L125+L126+L127+L128+L131+L133+L140+L141+L143+L144+L145+L146+L183+L68+L174</f>
        <v>12800</v>
      </c>
      <c r="M185" s="144">
        <f>M59+M60+M62+M87+M88+M90+M111+M112+M114+M135+M137+M138+M152+M153+M155+M163+M170+M171+M172+M162+M180+M181+M184</f>
        <v>104380.79999999999</v>
      </c>
      <c r="N185" s="136">
        <f>N65+N183</f>
        <v>0</v>
      </c>
      <c r="O185" s="144">
        <f>O59+O60+O62+O87+O88+O90+O111+O112+O114+O135+O137+O138+O152+O153+O155+O163+O170+O171+O172+O162+O180+O181+O184</f>
        <v>104380.79999999999</v>
      </c>
      <c r="P185" s="136">
        <f>P46+P47+P54+P55+P56+P66+P67+P69+P70+P73+P84+P85+P105+P107+P108+P109+P118+P125+P126+P132+P147+P183+P42+P58+P74+P75+P96+P110+P129+P149</f>
        <v>4377.9</v>
      </c>
      <c r="Q185" s="144">
        <f>Q59+Q60+Q62+Q87+Q88+Q90+Q111+Q112+Q114+Q135+Q137+Q138+Q152+Q153+Q155+Q163+Q170+Q171+Q172+Q162+Q180+Q181+Q184+Q89+Q61</f>
        <v>108758.7</v>
      </c>
      <c r="R185" s="136">
        <f>R121+R123</f>
        <v>0</v>
      </c>
      <c r="S185" s="144">
        <f>S59+S60+S62+S87+S88+S90+S111+S112+S114+S135+S137+S138+S152+S153+S155+S163+S170+S171+S172+S162+S180+S181+S184+S89+S61</f>
        <v>108758.7</v>
      </c>
      <c r="T185" s="136">
        <f>T120+T121+T183</f>
        <v>0</v>
      </c>
      <c r="U185" s="144">
        <f>U59+U60+U62+U87+U88+U90+U111+U112+U113+U114+U135+U137+U138+U152+U153+U155+U163+U170+U171+U172+U162+U180+U181+U184+U89+U61</f>
        <v>108758.7</v>
      </c>
      <c r="V185" s="136">
        <f>V141+V149+V150+V165+V183+V95</f>
        <v>0</v>
      </c>
      <c r="W185" s="144">
        <f>W59+W60+W62+W87+W88+W90+W111+W112+W113+W114+W135+W137+W138+W152+W153+W155+W163+W170+W171+W172+W162+W180+W181+W184+W89+W61+W154</f>
        <v>108758.70000000001</v>
      </c>
      <c r="X185" s="136">
        <f>X35+X37+X43+X44+X45+X49+X51+X57+X66+X68+X71+X76+X77+X78+X84+X85+X86+X94+X99+X100+X107+X118+X122+X125+X127+X134+X144+X145+X147+X151+X159+X161+X95+X183</f>
        <v>4200</v>
      </c>
      <c r="Y185" s="144">
        <f>Y59+Y60+Y62+Y87+Y88+Y90+Y111+Y112+Y113+Y114+Y135+Y137+Y138+Y152+Y153+Y155+Y163+Y170+Y171+Y172+Y162+Y180+Y181+Y184+Y89+Y61+Y154</f>
        <v>112958.70000000003</v>
      </c>
      <c r="Z185" s="136">
        <f>Z168+Z56+Z105+Z108+Z109+Z110+Z86+Z118+Z119</f>
        <v>399.99999999999994</v>
      </c>
      <c r="AA185" s="144">
        <f>AA59+AA60+AA62+AA87+AA88+AA90+AA111+AA112+AA113+AA114+AA135+AA136+AA137+AA138+AA152+AA153+AA155+AA163+AA170+AA171+AA172+AA162+AA180+AA181+AA184+AA89+AA61+AA154</f>
        <v>113358.70000000003</v>
      </c>
      <c r="AB185" s="136">
        <f>AB36+AB41+AB42+AB55+AB58+AB67+AB75+AB79+AB80+AB81+AB86+AB95+AB96+AB97+AB98+AB117+AB130+AB148+AB149+AB161+AB166+AB169+AB175+AB176+AB177+AB179</f>
        <v>1.4210854715202004E-13</v>
      </c>
      <c r="AC185" s="144">
        <f>AC59+AC60+AC62+AC87+AC88+AC90+AC111+AC112+AC113+AC114+AC135+AC136+AC137+AC138+AC152+AC153+AC155+AC163+AC170+AC171+AC172+AC162+AC180+AC181+AC184+AC89+AC61+AC154</f>
        <v>113358.70000000003</v>
      </c>
    </row>
    <row r="186" spans="1:29" ht="12.75">
      <c r="A186" s="34"/>
      <c r="B186" s="35"/>
      <c r="C186" s="35"/>
      <c r="D186" s="35"/>
      <c r="E186" s="35"/>
      <c r="F186" s="35"/>
      <c r="G186" s="50"/>
      <c r="H186" s="51"/>
      <c r="I186" s="50"/>
      <c r="J186" s="51"/>
      <c r="K186" s="50"/>
      <c r="L186" s="51"/>
      <c r="M186" s="50"/>
      <c r="N186" s="51"/>
      <c r="O186" s="50"/>
      <c r="P186" s="51"/>
      <c r="Q186" s="50"/>
      <c r="R186" s="51"/>
      <c r="S186" s="50"/>
      <c r="T186" s="51"/>
      <c r="U186" s="50"/>
      <c r="V186" s="51"/>
      <c r="W186" s="50"/>
      <c r="X186" s="51"/>
      <c r="Y186" s="50"/>
      <c r="Z186" s="51"/>
      <c r="AA186" s="50"/>
      <c r="AB186" s="51"/>
      <c r="AC186" s="50"/>
    </row>
    <row r="187" spans="1:29" s="6" customFormat="1" ht="18" customHeight="1" thickBot="1">
      <c r="A187" s="36" t="s">
        <v>8</v>
      </c>
      <c r="B187" s="36"/>
      <c r="C187" s="36"/>
      <c r="D187" s="36"/>
      <c r="E187" s="36"/>
      <c r="F187" s="36"/>
      <c r="G187" s="53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</row>
    <row r="188" spans="1:29" s="8" customFormat="1" ht="16.5" thickBot="1">
      <c r="A188" s="37" t="s">
        <v>9</v>
      </c>
      <c r="B188" s="33"/>
      <c r="C188" s="33"/>
      <c r="D188" s="120"/>
      <c r="E188" s="38"/>
      <c r="F188" s="39"/>
      <c r="G188" s="7" t="s">
        <v>10</v>
      </c>
      <c r="H188" s="145" t="s">
        <v>22</v>
      </c>
      <c r="I188" s="7" t="s">
        <v>23</v>
      </c>
      <c r="J188" s="145" t="s">
        <v>22</v>
      </c>
      <c r="K188" s="7" t="s">
        <v>23</v>
      </c>
      <c r="L188" s="145" t="s">
        <v>22</v>
      </c>
      <c r="M188" s="7" t="s">
        <v>23</v>
      </c>
      <c r="N188" s="145" t="s">
        <v>22</v>
      </c>
      <c r="O188" s="7" t="s">
        <v>23</v>
      </c>
      <c r="P188" s="145" t="s">
        <v>22</v>
      </c>
      <c r="Q188" s="7" t="s">
        <v>23</v>
      </c>
      <c r="R188" s="145" t="s">
        <v>22</v>
      </c>
      <c r="S188" s="7" t="s">
        <v>23</v>
      </c>
      <c r="T188" s="145" t="s">
        <v>22</v>
      </c>
      <c r="U188" s="7" t="s">
        <v>23</v>
      </c>
      <c r="V188" s="145" t="s">
        <v>22</v>
      </c>
      <c r="W188" s="7" t="s">
        <v>23</v>
      </c>
      <c r="X188" s="145" t="s">
        <v>22</v>
      </c>
      <c r="Y188" s="7" t="s">
        <v>23</v>
      </c>
      <c r="Z188" s="145" t="s">
        <v>22</v>
      </c>
      <c r="AA188" s="7" t="s">
        <v>23</v>
      </c>
      <c r="AB188" s="145" t="s">
        <v>22</v>
      </c>
      <c r="AC188" s="7" t="s">
        <v>23</v>
      </c>
    </row>
    <row r="189" spans="1:29" s="8" customFormat="1" ht="15">
      <c r="A189" s="137" t="s">
        <v>18</v>
      </c>
      <c r="B189" s="40"/>
      <c r="C189" s="117">
        <v>6121</v>
      </c>
      <c r="D189" s="121"/>
      <c r="E189" s="41" t="s">
        <v>40</v>
      </c>
      <c r="F189" s="127"/>
      <c r="G189" s="124">
        <f>G46+G47+G48+G92+G93+G116+G117+G140+G165+G166</f>
        <v>5700</v>
      </c>
      <c r="H189" s="185">
        <f>H46+H47+H64+H65+H66+H93+H117+H165+H166</f>
        <v>20384.300000000003</v>
      </c>
      <c r="I189" s="186">
        <f aca="true" t="shared" si="68" ref="I189:I197">G189+H189</f>
        <v>26084.300000000003</v>
      </c>
      <c r="J189" s="185">
        <f>J160</f>
        <v>150</v>
      </c>
      <c r="K189" s="186">
        <f aca="true" t="shared" si="69" ref="K189:K197">I189+J189</f>
        <v>26234.300000000003</v>
      </c>
      <c r="L189" s="185">
        <f>L48+L64+L92+L95+L116+L140+L141+L68</f>
        <v>11300</v>
      </c>
      <c r="M189" s="186">
        <f aca="true" t="shared" si="70" ref="M189:M197">K189+L189</f>
        <v>37534.3</v>
      </c>
      <c r="N189" s="185">
        <f>N65</f>
        <v>51.8</v>
      </c>
      <c r="O189" s="186">
        <f aca="true" t="shared" si="71" ref="O189:O197">M189+N189</f>
        <v>37586.100000000006</v>
      </c>
      <c r="P189" s="185">
        <f>P46+P47+P66+P69+P70+P118+P96</f>
        <v>628</v>
      </c>
      <c r="Q189" s="186">
        <f aca="true" t="shared" si="72" ref="Q189:Q197">O189+P189</f>
        <v>38214.100000000006</v>
      </c>
      <c r="R189" s="185">
        <f>R121</f>
        <v>180</v>
      </c>
      <c r="S189" s="186">
        <f aca="true" t="shared" si="73" ref="S189:S197">Q189+R189</f>
        <v>38394.100000000006</v>
      </c>
      <c r="T189" s="185">
        <f>T93+T120+T121</f>
        <v>-3273.4</v>
      </c>
      <c r="U189" s="186">
        <f aca="true" t="shared" si="74" ref="U189:U197">S189+T189</f>
        <v>35120.700000000004</v>
      </c>
      <c r="V189" s="185">
        <f>V141+V165+V95</f>
        <v>-300</v>
      </c>
      <c r="W189" s="186">
        <f aca="true" t="shared" si="75" ref="W189:Y197">U189+V189</f>
        <v>34820.700000000004</v>
      </c>
      <c r="X189" s="185">
        <f>X45+X49+X66+X68+X118+X122+X161+X95</f>
        <v>5776.7</v>
      </c>
      <c r="Y189" s="186">
        <f t="shared" si="75"/>
        <v>40597.4</v>
      </c>
      <c r="Z189" s="185">
        <f>Z118</f>
        <v>-412.7</v>
      </c>
      <c r="AA189" s="186">
        <f aca="true" t="shared" si="76" ref="AA189:AA197">Y189+Z189</f>
        <v>40184.700000000004</v>
      </c>
      <c r="AB189" s="185">
        <f>AB95+AB96+AB97+AB117+AB161+AB166</f>
        <v>69.39999999999998</v>
      </c>
      <c r="AC189" s="186">
        <f aca="true" t="shared" si="77" ref="AC189:AC197">AA189+AB189</f>
        <v>40254.100000000006</v>
      </c>
    </row>
    <row r="190" spans="1:29" s="8" customFormat="1" ht="15">
      <c r="A190" s="42" t="s">
        <v>18</v>
      </c>
      <c r="B190" s="43"/>
      <c r="C190" s="118">
        <v>6122</v>
      </c>
      <c r="D190" s="122"/>
      <c r="E190" s="44" t="s">
        <v>279</v>
      </c>
      <c r="F190" s="128"/>
      <c r="G190" s="125">
        <v>0</v>
      </c>
      <c r="H190" s="230">
        <v>0</v>
      </c>
      <c r="I190" s="187">
        <v>0</v>
      </c>
      <c r="J190" s="230">
        <v>0</v>
      </c>
      <c r="K190" s="187">
        <v>0</v>
      </c>
      <c r="L190" s="230">
        <v>0</v>
      </c>
      <c r="M190" s="187">
        <v>0</v>
      </c>
      <c r="N190" s="230">
        <v>0</v>
      </c>
      <c r="O190" s="187">
        <v>0</v>
      </c>
      <c r="P190" s="230">
        <v>0</v>
      </c>
      <c r="Q190" s="187">
        <v>0</v>
      </c>
      <c r="R190" s="230">
        <v>0</v>
      </c>
      <c r="S190" s="187">
        <v>0</v>
      </c>
      <c r="T190" s="230">
        <v>0</v>
      </c>
      <c r="U190" s="187">
        <v>0</v>
      </c>
      <c r="V190" s="230">
        <v>0</v>
      </c>
      <c r="W190" s="187">
        <v>0</v>
      </c>
      <c r="X190" s="230">
        <v>0</v>
      </c>
      <c r="Y190" s="187">
        <v>0</v>
      </c>
      <c r="Z190" s="230">
        <f>Z119</f>
        <v>412.7</v>
      </c>
      <c r="AA190" s="229">
        <f t="shared" si="76"/>
        <v>412.7</v>
      </c>
      <c r="AB190" s="230">
        <v>0</v>
      </c>
      <c r="AC190" s="229">
        <f t="shared" si="77"/>
        <v>412.7</v>
      </c>
    </row>
    <row r="191" spans="1:29" ht="12.75">
      <c r="A191" s="137" t="s">
        <v>18</v>
      </c>
      <c r="B191" s="138"/>
      <c r="C191" s="139">
        <v>6351</v>
      </c>
      <c r="D191" s="140"/>
      <c r="E191" s="141" t="s">
        <v>17</v>
      </c>
      <c r="F191" s="142"/>
      <c r="G191" s="143">
        <f>G167+G174+G175+G176+G177+G178</f>
        <v>8250</v>
      </c>
      <c r="H191" s="147">
        <f>H174+H175+H176+H177+H178</f>
        <v>0</v>
      </c>
      <c r="I191" s="229">
        <f t="shared" si="68"/>
        <v>8250</v>
      </c>
      <c r="J191" s="147">
        <f>J174+J175+J176+J177+J178</f>
        <v>0</v>
      </c>
      <c r="K191" s="229">
        <f t="shared" si="69"/>
        <v>8250</v>
      </c>
      <c r="L191" s="147">
        <f>L174</f>
        <v>6000</v>
      </c>
      <c r="M191" s="229">
        <f t="shared" si="70"/>
        <v>14250</v>
      </c>
      <c r="N191" s="147">
        <v>0</v>
      </c>
      <c r="O191" s="229">
        <f t="shared" si="71"/>
        <v>14250</v>
      </c>
      <c r="P191" s="147">
        <v>0</v>
      </c>
      <c r="Q191" s="229">
        <f t="shared" si="72"/>
        <v>14250</v>
      </c>
      <c r="R191" s="147">
        <v>0</v>
      </c>
      <c r="S191" s="229">
        <f t="shared" si="73"/>
        <v>14250</v>
      </c>
      <c r="T191" s="147">
        <v>0</v>
      </c>
      <c r="U191" s="229">
        <f t="shared" si="74"/>
        <v>14250</v>
      </c>
      <c r="V191" s="147">
        <v>0</v>
      </c>
      <c r="W191" s="229">
        <f t="shared" si="75"/>
        <v>14250</v>
      </c>
      <c r="X191" s="147">
        <v>0</v>
      </c>
      <c r="Y191" s="229">
        <f t="shared" si="75"/>
        <v>14250</v>
      </c>
      <c r="Z191" s="147">
        <v>0</v>
      </c>
      <c r="AA191" s="229">
        <f t="shared" si="76"/>
        <v>14250</v>
      </c>
      <c r="AB191" s="147">
        <f>AB175+AB176+AB177</f>
        <v>-1170</v>
      </c>
      <c r="AC191" s="229">
        <f t="shared" si="77"/>
        <v>13080</v>
      </c>
    </row>
    <row r="192" spans="1:29" ht="12.75">
      <c r="A192" s="42" t="s">
        <v>18</v>
      </c>
      <c r="B192" s="43"/>
      <c r="C192" s="118">
        <v>6313</v>
      </c>
      <c r="D192" s="122"/>
      <c r="E192" s="44" t="s">
        <v>41</v>
      </c>
      <c r="F192" s="128"/>
      <c r="G192" s="125">
        <f>G35+G36+G37+G38+G39+G40+G71+G98+G99+G100+G123+G124+G142+G146+G157+G158</f>
        <v>36600</v>
      </c>
      <c r="H192" s="146">
        <f>H35+H36+H98+H99+H123+H146+H157+H158</f>
        <v>3542.9</v>
      </c>
      <c r="I192" s="187">
        <f t="shared" si="68"/>
        <v>40142.9</v>
      </c>
      <c r="J192" s="146">
        <f>J35+J36+J98+J99+J123+J146+J157+J158</f>
        <v>0</v>
      </c>
      <c r="K192" s="187">
        <f t="shared" si="69"/>
        <v>40142.9</v>
      </c>
      <c r="L192" s="146">
        <f>L37+L38+L39+L40+L41+L71+L72+L100+L124+L125+L126+L127+L128+L143+L144+L145+L146</f>
        <v>6411.3</v>
      </c>
      <c r="M192" s="187">
        <f t="shared" si="70"/>
        <v>46554.200000000004</v>
      </c>
      <c r="N192" s="146">
        <v>0</v>
      </c>
      <c r="O192" s="187">
        <f t="shared" si="71"/>
        <v>46554.200000000004</v>
      </c>
      <c r="P192" s="146">
        <f>P73+P125+P126+P147+P42+P74+P75+P129</f>
        <v>694.3</v>
      </c>
      <c r="Q192" s="187">
        <f t="shared" si="72"/>
        <v>47248.50000000001</v>
      </c>
      <c r="R192" s="146">
        <f>R123</f>
        <v>-180</v>
      </c>
      <c r="S192" s="187">
        <f t="shared" si="73"/>
        <v>47068.50000000001</v>
      </c>
      <c r="T192" s="146">
        <v>0</v>
      </c>
      <c r="U192" s="187">
        <f t="shared" si="74"/>
        <v>47068.50000000001</v>
      </c>
      <c r="V192" s="146">
        <v>0</v>
      </c>
      <c r="W192" s="187">
        <f t="shared" si="75"/>
        <v>47068.50000000001</v>
      </c>
      <c r="X192" s="146">
        <f>X35+X37+X43+X44+X71+X76+X77+X78+X99+X100+X125+X127+X144+X145+X147+X159</f>
        <v>-3575.1000000000013</v>
      </c>
      <c r="Y192" s="187">
        <f t="shared" si="75"/>
        <v>43493.40000000001</v>
      </c>
      <c r="Z192" s="146">
        <v>0</v>
      </c>
      <c r="AA192" s="187">
        <f t="shared" si="76"/>
        <v>43493.40000000001</v>
      </c>
      <c r="AB192" s="146">
        <f>AB36+AB41+AB42+AB75+AB79+AB80+AB81+AB98+AB130+AB148</f>
        <v>1629.1</v>
      </c>
      <c r="AC192" s="187">
        <f t="shared" si="77"/>
        <v>45122.50000000001</v>
      </c>
    </row>
    <row r="193" spans="1:29" ht="12.75">
      <c r="A193" s="92" t="s">
        <v>18</v>
      </c>
      <c r="B193" s="43"/>
      <c r="C193" s="118">
        <v>5171</v>
      </c>
      <c r="D193" s="122"/>
      <c r="E193" s="44" t="s">
        <v>42</v>
      </c>
      <c r="F193" s="128"/>
      <c r="G193" s="125">
        <f>G50+G51+G52+G53+G82+G83+G101+G102+G103+G104+G105+G106+G131+G132</f>
        <v>7450</v>
      </c>
      <c r="H193" s="146">
        <f>H51+H52+H53+H105+H106+H132</f>
        <v>2539.5</v>
      </c>
      <c r="I193" s="187">
        <f t="shared" si="68"/>
        <v>9989.5</v>
      </c>
      <c r="J193" s="146">
        <f>J51+J52+J53+J131+J133</f>
        <v>67.5</v>
      </c>
      <c r="K193" s="187">
        <f t="shared" si="69"/>
        <v>10057</v>
      </c>
      <c r="L193" s="146">
        <f>L50+L82+L83+L101+L102+L103+L104+L105+L131+L133</f>
        <v>-6916.6</v>
      </c>
      <c r="M193" s="187">
        <f t="shared" si="70"/>
        <v>3140.3999999999996</v>
      </c>
      <c r="N193" s="146">
        <v>0</v>
      </c>
      <c r="O193" s="187">
        <f t="shared" si="71"/>
        <v>3140.3999999999996</v>
      </c>
      <c r="P193" s="146">
        <f>P54+P55+P56+P84+P85+P105+P107+P108+P109+P132+P110+P149</f>
        <v>4379.3</v>
      </c>
      <c r="Q193" s="187">
        <f t="shared" si="72"/>
        <v>7519.7</v>
      </c>
      <c r="R193" s="146">
        <v>0</v>
      </c>
      <c r="S193" s="187">
        <f t="shared" si="73"/>
        <v>7519.7</v>
      </c>
      <c r="T193" s="146">
        <v>0</v>
      </c>
      <c r="U193" s="187">
        <f t="shared" si="74"/>
        <v>7519.7</v>
      </c>
      <c r="V193" s="146">
        <f>V149</f>
        <v>-26.8</v>
      </c>
      <c r="W193" s="187">
        <f t="shared" si="75"/>
        <v>7492.9</v>
      </c>
      <c r="X193" s="146">
        <f>X51+X57+X84+X85+X86+X107+X134+X151</f>
        <v>2698.3999999999996</v>
      </c>
      <c r="Y193" s="187">
        <f t="shared" si="75"/>
        <v>10191.3</v>
      </c>
      <c r="Z193" s="146">
        <f>Z149</f>
        <v>-3</v>
      </c>
      <c r="AA193" s="187">
        <f t="shared" si="76"/>
        <v>10188.3</v>
      </c>
      <c r="AB193" s="146">
        <f>AB55+AB86+AB149</f>
        <v>-600</v>
      </c>
      <c r="AC193" s="187">
        <f t="shared" si="77"/>
        <v>9588.3</v>
      </c>
    </row>
    <row r="194" spans="1:29" ht="12.75">
      <c r="A194" s="42" t="s">
        <v>18</v>
      </c>
      <c r="B194" s="43"/>
      <c r="C194" s="118">
        <v>5331</v>
      </c>
      <c r="D194" s="122"/>
      <c r="E194" s="44" t="s">
        <v>44</v>
      </c>
      <c r="F194" s="128"/>
      <c r="G194" s="125">
        <f>G179</f>
        <v>0</v>
      </c>
      <c r="H194" s="146">
        <f>H179</f>
        <v>114.1</v>
      </c>
      <c r="I194" s="187">
        <f t="shared" si="68"/>
        <v>114.1</v>
      </c>
      <c r="J194" s="146">
        <f>J179</f>
        <v>0</v>
      </c>
      <c r="K194" s="187">
        <f t="shared" si="69"/>
        <v>114.1</v>
      </c>
      <c r="L194" s="146">
        <v>0</v>
      </c>
      <c r="M194" s="187">
        <f t="shared" si="70"/>
        <v>114.1</v>
      </c>
      <c r="N194" s="146">
        <v>0</v>
      </c>
      <c r="O194" s="187">
        <f t="shared" si="71"/>
        <v>114.1</v>
      </c>
      <c r="P194" s="146">
        <v>0</v>
      </c>
      <c r="Q194" s="187">
        <f t="shared" si="72"/>
        <v>114.1</v>
      </c>
      <c r="R194" s="146">
        <v>0</v>
      </c>
      <c r="S194" s="187">
        <f t="shared" si="73"/>
        <v>114.1</v>
      </c>
      <c r="T194" s="146">
        <v>0</v>
      </c>
      <c r="U194" s="187">
        <f t="shared" si="74"/>
        <v>114.1</v>
      </c>
      <c r="V194" s="146">
        <v>0</v>
      </c>
      <c r="W194" s="187">
        <f t="shared" si="75"/>
        <v>114.1</v>
      </c>
      <c r="X194" s="146">
        <v>0</v>
      </c>
      <c r="Y194" s="187">
        <f t="shared" si="75"/>
        <v>114.1</v>
      </c>
      <c r="Z194" s="146">
        <f>Z168</f>
        <v>400</v>
      </c>
      <c r="AA194" s="187">
        <f t="shared" si="76"/>
        <v>514.1</v>
      </c>
      <c r="AB194" s="146">
        <f>AB169+AB179</f>
        <v>185.9</v>
      </c>
      <c r="AC194" s="187">
        <f t="shared" si="77"/>
        <v>700</v>
      </c>
    </row>
    <row r="195" spans="1:29" ht="12.75">
      <c r="A195" s="42" t="s">
        <v>18</v>
      </c>
      <c r="B195" s="43"/>
      <c r="C195" s="118">
        <v>5213</v>
      </c>
      <c r="D195" s="122"/>
      <c r="E195" s="44" t="s">
        <v>211</v>
      </c>
      <c r="F195" s="128"/>
      <c r="G195" s="125">
        <v>0</v>
      </c>
      <c r="H195" s="146">
        <v>0</v>
      </c>
      <c r="I195" s="125">
        <v>0</v>
      </c>
      <c r="J195" s="146">
        <v>0</v>
      </c>
      <c r="K195" s="125">
        <v>0</v>
      </c>
      <c r="L195" s="146">
        <v>0</v>
      </c>
      <c r="M195" s="125">
        <v>0</v>
      </c>
      <c r="N195" s="146">
        <v>0</v>
      </c>
      <c r="O195" s="125">
        <v>0</v>
      </c>
      <c r="P195" s="146">
        <f>P67+P58</f>
        <v>1180</v>
      </c>
      <c r="Q195" s="187">
        <f t="shared" si="72"/>
        <v>1180</v>
      </c>
      <c r="R195" s="146">
        <v>0</v>
      </c>
      <c r="S195" s="187">
        <f t="shared" si="73"/>
        <v>1180</v>
      </c>
      <c r="T195" s="146">
        <v>0</v>
      </c>
      <c r="U195" s="187">
        <f t="shared" si="74"/>
        <v>1180</v>
      </c>
      <c r="V195" s="146">
        <v>0</v>
      </c>
      <c r="W195" s="187">
        <f t="shared" si="75"/>
        <v>1180</v>
      </c>
      <c r="X195" s="146">
        <v>0</v>
      </c>
      <c r="Y195" s="187">
        <f t="shared" si="75"/>
        <v>1180</v>
      </c>
      <c r="Z195" s="146">
        <v>0</v>
      </c>
      <c r="AA195" s="187">
        <f t="shared" si="76"/>
        <v>1180</v>
      </c>
      <c r="AB195" s="146">
        <f>AB58+AB67</f>
        <v>-114.4</v>
      </c>
      <c r="AC195" s="187">
        <f t="shared" si="77"/>
        <v>1065.6</v>
      </c>
    </row>
    <row r="196" spans="1:29" ht="12.75">
      <c r="A196" s="42" t="s">
        <v>18</v>
      </c>
      <c r="B196" s="43"/>
      <c r="C196" s="118">
        <v>5169</v>
      </c>
      <c r="D196" s="122"/>
      <c r="E196" s="44" t="s">
        <v>237</v>
      </c>
      <c r="F196" s="128"/>
      <c r="G196" s="125">
        <v>0</v>
      </c>
      <c r="H196" s="146">
        <v>0</v>
      </c>
      <c r="I196" s="125">
        <v>0</v>
      </c>
      <c r="J196" s="146">
        <v>0</v>
      </c>
      <c r="K196" s="125">
        <v>0</v>
      </c>
      <c r="L196" s="146">
        <v>0</v>
      </c>
      <c r="M196" s="125">
        <v>0</v>
      </c>
      <c r="N196" s="146">
        <v>0</v>
      </c>
      <c r="O196" s="125">
        <v>0</v>
      </c>
      <c r="P196" s="146">
        <v>0</v>
      </c>
      <c r="Q196" s="125">
        <v>0</v>
      </c>
      <c r="R196" s="146">
        <v>0</v>
      </c>
      <c r="S196" s="125">
        <v>0</v>
      </c>
      <c r="T196" s="146">
        <f>T94</f>
        <v>3500</v>
      </c>
      <c r="U196" s="187">
        <f t="shared" si="74"/>
        <v>3500</v>
      </c>
      <c r="V196" s="146">
        <f>V150</f>
        <v>26.8</v>
      </c>
      <c r="W196" s="187">
        <f t="shared" si="75"/>
        <v>3526.8</v>
      </c>
      <c r="X196" s="146">
        <f>X94</f>
        <v>-400</v>
      </c>
      <c r="Y196" s="187">
        <f t="shared" si="75"/>
        <v>3126.8</v>
      </c>
      <c r="Z196" s="146">
        <f>Z150</f>
        <v>3</v>
      </c>
      <c r="AA196" s="187">
        <f t="shared" si="76"/>
        <v>3129.8</v>
      </c>
      <c r="AB196" s="146">
        <v>0</v>
      </c>
      <c r="AC196" s="187">
        <f t="shared" si="77"/>
        <v>3129.8</v>
      </c>
    </row>
    <row r="197" spans="1:29" ht="13.5" thickBot="1">
      <c r="A197" s="181" t="s">
        <v>18</v>
      </c>
      <c r="B197" s="35"/>
      <c r="C197" s="130">
        <v>6901</v>
      </c>
      <c r="D197" s="131"/>
      <c r="E197" s="132" t="s">
        <v>138</v>
      </c>
      <c r="F197" s="133"/>
      <c r="G197" s="134">
        <f>G184</f>
        <v>7000</v>
      </c>
      <c r="H197" s="183">
        <f>H183</f>
        <v>0</v>
      </c>
      <c r="I197" s="143">
        <f t="shared" si="68"/>
        <v>7000</v>
      </c>
      <c r="J197" s="183">
        <f>J183</f>
        <v>-217.5</v>
      </c>
      <c r="K197" s="143">
        <f t="shared" si="69"/>
        <v>6782.5</v>
      </c>
      <c r="L197" s="183">
        <f>L183</f>
        <v>-3994.7</v>
      </c>
      <c r="M197" s="143">
        <f t="shared" si="70"/>
        <v>2787.8</v>
      </c>
      <c r="N197" s="183">
        <f>N183</f>
        <v>-51.8</v>
      </c>
      <c r="O197" s="143">
        <f t="shared" si="71"/>
        <v>2736</v>
      </c>
      <c r="P197" s="183">
        <v>-2503.7</v>
      </c>
      <c r="Q197" s="143">
        <f t="shared" si="72"/>
        <v>232.30000000000018</v>
      </c>
      <c r="R197" s="183">
        <v>0</v>
      </c>
      <c r="S197" s="143">
        <f t="shared" si="73"/>
        <v>232.30000000000018</v>
      </c>
      <c r="T197" s="183">
        <f>T183</f>
        <v>-226.6</v>
      </c>
      <c r="U197" s="143">
        <f t="shared" si="74"/>
        <v>5.700000000000188</v>
      </c>
      <c r="V197" s="183">
        <f>V183</f>
        <v>300</v>
      </c>
      <c r="W197" s="143">
        <f t="shared" si="75"/>
        <v>305.70000000000016</v>
      </c>
      <c r="X197" s="183">
        <f>X183</f>
        <v>-300</v>
      </c>
      <c r="Y197" s="143">
        <f t="shared" si="75"/>
        <v>5.700000000000159</v>
      </c>
      <c r="Z197" s="183">
        <v>0</v>
      </c>
      <c r="AA197" s="143">
        <f t="shared" si="76"/>
        <v>5.700000000000159</v>
      </c>
      <c r="AB197" s="183">
        <v>0</v>
      </c>
      <c r="AC197" s="143">
        <f t="shared" si="77"/>
        <v>5.700000000000159</v>
      </c>
    </row>
    <row r="198" spans="1:29" ht="15.75" thickBot="1">
      <c r="A198" s="93"/>
      <c r="B198" s="94"/>
      <c r="C198" s="119"/>
      <c r="D198" s="123"/>
      <c r="E198" s="95" t="s">
        <v>16</v>
      </c>
      <c r="F198" s="119"/>
      <c r="G198" s="126">
        <f aca="true" t="shared" si="78" ref="G198:M198">SUM(G189:G197)</f>
        <v>65000</v>
      </c>
      <c r="H198" s="184">
        <f t="shared" si="78"/>
        <v>26580.800000000003</v>
      </c>
      <c r="I198" s="144">
        <f t="shared" si="78"/>
        <v>91580.80000000002</v>
      </c>
      <c r="J198" s="184">
        <f t="shared" si="78"/>
        <v>0</v>
      </c>
      <c r="K198" s="144">
        <f t="shared" si="78"/>
        <v>91580.80000000002</v>
      </c>
      <c r="L198" s="184">
        <f t="shared" si="78"/>
        <v>12799.999999999996</v>
      </c>
      <c r="M198" s="144">
        <f t="shared" si="78"/>
        <v>104380.8</v>
      </c>
      <c r="N198" s="184">
        <f aca="true" t="shared" si="79" ref="N198:S198">SUM(N189:N197)</f>
        <v>0</v>
      </c>
      <c r="O198" s="144">
        <f t="shared" si="79"/>
        <v>104380.80000000002</v>
      </c>
      <c r="P198" s="184">
        <f t="shared" si="79"/>
        <v>4377.900000000001</v>
      </c>
      <c r="Q198" s="144">
        <f t="shared" si="79"/>
        <v>108758.70000000001</v>
      </c>
      <c r="R198" s="184">
        <f t="shared" si="79"/>
        <v>0</v>
      </c>
      <c r="S198" s="144">
        <f t="shared" si="79"/>
        <v>108758.70000000001</v>
      </c>
      <c r="T198" s="184">
        <f aca="true" t="shared" si="80" ref="T198:Y198">SUM(T189:T197)</f>
        <v>0</v>
      </c>
      <c r="U198" s="144">
        <f t="shared" si="80"/>
        <v>108758.70000000001</v>
      </c>
      <c r="V198" s="184">
        <f t="shared" si="80"/>
        <v>0</v>
      </c>
      <c r="W198" s="144">
        <f t="shared" si="80"/>
        <v>108758.70000000001</v>
      </c>
      <c r="X198" s="184">
        <f t="shared" si="80"/>
        <v>4199.999999999998</v>
      </c>
      <c r="Y198" s="144">
        <f t="shared" si="80"/>
        <v>112958.70000000003</v>
      </c>
      <c r="Z198" s="184">
        <f>SUM(Z189:Z197)</f>
        <v>400</v>
      </c>
      <c r="AA198" s="144">
        <f>SUM(AA189:AA197)</f>
        <v>113358.70000000003</v>
      </c>
      <c r="AB198" s="184">
        <f>SUM(AB189:AB197)</f>
        <v>0</v>
      </c>
      <c r="AC198" s="144">
        <f>SUM(AC189:AC197)</f>
        <v>113358.70000000003</v>
      </c>
    </row>
    <row r="199" spans="1:13" ht="12.75">
      <c r="A199" s="14"/>
      <c r="B199" s="14"/>
      <c r="C199" s="36"/>
      <c r="D199" s="14"/>
      <c r="E199" s="14"/>
      <c r="F199" s="36"/>
      <c r="G199" s="54"/>
      <c r="H199" s="54"/>
      <c r="I199" s="54"/>
      <c r="J199" s="52"/>
      <c r="K199" s="52"/>
      <c r="L199" s="54"/>
      <c r="M199" s="54"/>
    </row>
    <row r="200" spans="1:13" ht="12.75">
      <c r="A200" s="14"/>
      <c r="B200" s="14"/>
      <c r="C200" s="14"/>
      <c r="D200" s="14"/>
      <c r="E200" s="14"/>
      <c r="F200" s="14"/>
      <c r="G200" s="54"/>
      <c r="H200" s="54"/>
      <c r="I200" s="54"/>
      <c r="J200" s="54"/>
      <c r="K200" s="54"/>
      <c r="L200" s="54"/>
      <c r="M200" s="54"/>
    </row>
    <row r="201" spans="1:29" ht="12.75">
      <c r="A201" s="89"/>
      <c r="B201" s="89"/>
      <c r="C201" s="89"/>
      <c r="D201" s="89"/>
      <c r="E201" s="89"/>
      <c r="F201" s="14"/>
      <c r="G201" s="104"/>
      <c r="H201" s="54"/>
      <c r="I201" s="104"/>
      <c r="J201" s="54"/>
      <c r="K201" s="54"/>
      <c r="L201" s="54"/>
      <c r="M201" s="54"/>
      <c r="AC201" s="231"/>
    </row>
    <row r="202" spans="1:28" ht="12.75">
      <c r="A202" s="14"/>
      <c r="B202" s="14"/>
      <c r="C202" s="14"/>
      <c r="D202" s="14"/>
      <c r="E202" s="14"/>
      <c r="F202" s="14"/>
      <c r="G202" s="104"/>
      <c r="H202" s="54"/>
      <c r="I202" s="54"/>
      <c r="J202" s="54"/>
      <c r="K202" s="54"/>
      <c r="L202" s="54"/>
      <c r="M202" s="54"/>
      <c r="AB202" s="231"/>
    </row>
    <row r="203" spans="1:13" ht="12.75">
      <c r="A203" s="14"/>
      <c r="B203" s="14"/>
      <c r="C203" s="14"/>
      <c r="D203" s="14"/>
      <c r="E203" s="14"/>
      <c r="F203" s="14"/>
      <c r="G203" s="54"/>
      <c r="H203" s="54"/>
      <c r="I203" s="54"/>
      <c r="J203" s="54"/>
      <c r="K203" s="54"/>
      <c r="L203" s="54"/>
      <c r="M203" s="54"/>
    </row>
    <row r="204" spans="1:13" ht="12.75">
      <c r="A204" s="14"/>
      <c r="B204" s="14"/>
      <c r="C204" s="14"/>
      <c r="D204" s="14"/>
      <c r="E204" s="14"/>
      <c r="F204" s="14"/>
      <c r="G204" s="54"/>
      <c r="H204" s="54"/>
      <c r="I204" s="54"/>
      <c r="J204" s="54"/>
      <c r="K204" s="54"/>
      <c r="L204" s="54"/>
      <c r="M204" s="54"/>
    </row>
    <row r="205" spans="1:13" ht="12.75">
      <c r="A205" s="14"/>
      <c r="B205" s="14"/>
      <c r="C205" s="14"/>
      <c r="D205" s="14"/>
      <c r="E205" s="14"/>
      <c r="F205" s="14"/>
      <c r="G205" s="54"/>
      <c r="H205" s="54"/>
      <c r="I205" s="104"/>
      <c r="J205" s="54"/>
      <c r="K205" s="54"/>
      <c r="L205" s="54"/>
      <c r="M205" s="54"/>
    </row>
    <row r="206" spans="1:13" ht="12.75">
      <c r="A206" s="14"/>
      <c r="B206" s="14"/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</row>
    <row r="207" spans="1:13" ht="12.75">
      <c r="A207" s="14"/>
      <c r="B207" s="14"/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</row>
    <row r="208" spans="1:13" ht="12.75">
      <c r="A208" s="14"/>
      <c r="B208" s="14"/>
      <c r="C208" s="14"/>
      <c r="D208" s="14"/>
      <c r="E208" s="14"/>
      <c r="F208" s="14"/>
      <c r="G208" s="15"/>
      <c r="H208" s="14"/>
      <c r="I208" s="14"/>
      <c r="J208" s="14"/>
      <c r="K208" s="14"/>
      <c r="L208" s="14"/>
      <c r="M208" s="14"/>
    </row>
    <row r="209" spans="1:13" ht="12.75">
      <c r="A209" s="14"/>
      <c r="B209" s="14"/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</row>
    <row r="210" spans="1:13" ht="12.75">
      <c r="A210" s="14"/>
      <c r="B210" s="14"/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</row>
    <row r="211" spans="1:13" ht="12.75">
      <c r="A211" s="14"/>
      <c r="B211" s="14"/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</row>
    <row r="212" spans="1:13" ht="12.75">
      <c r="A212" s="14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</row>
    <row r="213" spans="1:13" ht="12.75">
      <c r="A213" s="14"/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</row>
    <row r="214" spans="1:13" ht="12.75">
      <c r="A214" s="14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</row>
    <row r="215" spans="1:13" ht="12.75">
      <c r="A215" s="14"/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</row>
  </sheetData>
  <sheetProtection/>
  <mergeCells count="5">
    <mergeCell ref="H32:I32"/>
    <mergeCell ref="J32:M32"/>
    <mergeCell ref="N32:Q32"/>
    <mergeCell ref="R32:Y32"/>
    <mergeCell ref="Z32:AC32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Michal Žehan</cp:lastModifiedBy>
  <cp:lastPrinted>2013-11-07T06:39:23Z</cp:lastPrinted>
  <dcterms:created xsi:type="dcterms:W3CDTF">2007-01-11T11:12:55Z</dcterms:created>
  <dcterms:modified xsi:type="dcterms:W3CDTF">2013-11-07T06:39:35Z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2074552444</vt:i4>
  </property>
  <property fmtid="{D5CDD505-2E9C-101B-9397-08002B2CF9AE}" pid="3" name="_EmailSubject">
    <vt:lpwstr/>
  </property>
  <property fmtid="{D5CDD505-2E9C-101B-9397-08002B2CF9AE}" pid="4" name="_AuthorEmail">
    <vt:lpwstr>mzehan@kr-kralovehradecky.cz</vt:lpwstr>
  </property>
  <property fmtid="{D5CDD505-2E9C-101B-9397-08002B2CF9AE}" pid="5" name="_AuthorEmailDisplayName">
    <vt:lpwstr>Žehan Michal</vt:lpwstr>
  </property>
  <property fmtid="{D5CDD505-2E9C-101B-9397-08002B2CF9AE}" pid="6" name="_PreviousAdHocReviewCycleID">
    <vt:i4>-781596296</vt:i4>
  </property>
  <property fmtid="{D5CDD505-2E9C-101B-9397-08002B2CF9AE}" pid="7" name="_ReviewingToolsShownOnce">
    <vt:lpwstr/>
  </property>
</Properties>
</file>