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rozpočet'!$A$1:$R$156</definedName>
  </definedNames>
  <calcPr fullCalcOnLoad="1"/>
</workbook>
</file>

<file path=xl/sharedStrings.xml><?xml version="1.0" encoding="utf-8"?>
<sst xmlns="http://schemas.openxmlformats.org/spreadsheetml/2006/main" count="259" uniqueCount="204">
  <si>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</si>
  <si>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</si>
  <si>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</si>
  <si>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</si>
  <si>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</si>
  <si>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</si>
  <si>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</si>
  <si>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</si>
  <si>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</si>
  <si>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</si>
  <si>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</si>
  <si>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</si>
  <si>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</si>
  <si>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</si>
  <si>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</si>
  <si>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</si>
  <si>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</si>
  <si>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</si>
  <si>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</si>
  <si>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</si>
  <si>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</si>
  <si>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</si>
  <si>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</si>
  <si>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</si>
  <si>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</si>
  <si>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</si>
  <si>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</si>
  <si>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</si>
  <si>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</si>
  <si>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</si>
  <si>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</si>
  <si>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</si>
  <si>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</si>
  <si>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</si>
  <si>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</si>
  <si>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</si>
  <si>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</si>
  <si>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</si>
  <si>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</si>
  <si>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</si>
  <si>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</si>
  <si>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</si>
  <si>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</si>
  <si>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</si>
  <si>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</si>
  <si>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</si>
  <si>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</si>
  <si>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</si>
  <si>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</si>
  <si>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</si>
  <si>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</si>
  <si>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</si>
  <si>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</si>
  <si>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</si>
  <si>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</si>
  <si>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</si>
  <si>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</si>
  <si>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</si>
  <si>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</si>
  <si>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</si>
  <si>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</si>
  <si>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</si>
  <si>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</si>
  <si>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</si>
  <si>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</si>
  <si>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</si>
  <si>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</si>
  <si>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</si>
  <si>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</si>
  <si>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</si>
  <si>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</si>
  <si>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</si>
  <si>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</si>
  <si>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</si>
  <si>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</si>
  <si>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</si>
  <si>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</si>
  <si>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</si>
  <si>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</si>
  <si>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</si>
  <si>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</si>
  <si>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</si>
  <si>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</si>
  <si>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</si>
  <si>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</si>
  <si>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</si>
  <si>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</si>
  <si>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</si>
  <si>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</si>
  <si>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</si>
  <si>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</si>
  <si>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</si>
  <si>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</si>
  <si>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</si>
  <si>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</si>
  <si>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</si>
  <si>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</si>
  <si>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</si>
  <si>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</si>
  <si>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</si>
  <si>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</si>
  <si>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</si>
  <si>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</si>
  <si>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</si>
  <si>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</si>
  <si>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</si>
  <si>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</si>
  <si>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</si>
  <si>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</si>
  <si>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</si>
  <si>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</si>
  <si>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</si>
  <si>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</si>
  <si>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</si>
  <si>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</si>
  <si>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</si>
  <si>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</si>
  <si>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</si>
  <si>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</si>
  <si>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</si>
  <si>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</si>
  <si>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</si>
  <si>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</si>
  <si>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</si>
  <si>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</si>
  <si>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</si>
  <si>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</si>
  <si>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</si>
  <si>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</si>
  <si>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</si>
  <si>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</si>
  <si>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</si>
  <si>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</si>
  <si>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</si>
  <si>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</si>
  <si>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</si>
  <si>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</si>
  <si>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</si>
  <si>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</si>
  <si>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ZD/11/406</t>
  </si>
  <si>
    <t>Zpracování PD rokonstrukce psychiatrie Nové Město</t>
  </si>
  <si>
    <t>ZD/11/407</t>
  </si>
  <si>
    <t>Přeshraniční spolupráce zdr. záchr. sl. KHK a Jel. Góry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</si>
  <si>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</si>
  <si>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</si>
  <si>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</si>
  <si>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</si>
  <si>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</si>
  <si>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</si>
  <si>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</si>
  <si>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</si>
  <si>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</si>
  <si>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</si>
  <si>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</si>
  <si>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</si>
  <si>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</si>
  <si>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</si>
  <si>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</si>
  <si>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</si>
  <si>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</si>
  <si>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</si>
  <si>
    <t>snížení - převod do kapitoly 15</t>
  </si>
  <si>
    <t>zapojení z HV</t>
  </si>
  <si>
    <t>XII. snížení prostředků kap. 50 odvětví zdravotnictví - převod prostředků do kap. 15</t>
  </si>
  <si>
    <t>XIII. zvýšení - zapojení HV</t>
  </si>
  <si>
    <r>
      <t>změna dle usnesení Rady KHK a Zastupitelstva KHK č.                                            3</t>
    </r>
    <r>
      <rPr>
        <b/>
        <sz val="10"/>
        <rFont val="Arial"/>
        <family val="2"/>
      </rPr>
      <t>. 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</si>
  <si>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17.8.2011   </t>
    </r>
  </si>
  <si>
    <t>ZD/11/415</t>
  </si>
  <si>
    <t>ZD/11/414</t>
  </si>
  <si>
    <t>Pořízení 4 ks malých sanitních vozidel pro systém RV</t>
  </si>
  <si>
    <t>Schválil: RNDr. Jan Vachata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</si>
  <si>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31.8.2011 Zastupitelstva konaného dne 8.9.2011   </t>
    </r>
  </si>
  <si>
    <t>Oprava 2 výtahů a vchodových partií v Horní nemocnici</t>
  </si>
  <si>
    <t>ZD/11/416</t>
  </si>
  <si>
    <t>Pacientská signalizace JIP interního oddělení</t>
  </si>
  <si>
    <t>ZD/11/417</t>
  </si>
  <si>
    <t>Staveb. úpr. výkonového sálku urologie a vstupu do objektu NP</t>
  </si>
  <si>
    <t>ZD/11/418</t>
  </si>
  <si>
    <t>Oprava krytiny na hlavním objektu nemocnice Broumov</t>
  </si>
  <si>
    <t>ZD/11/419</t>
  </si>
  <si>
    <t>Opr. pláště, interier., soc.zař., vým.oken, vchod.dveří LDN Jar.</t>
  </si>
  <si>
    <t>ZD/11/420</t>
  </si>
  <si>
    <t>Fin. příspěvek na nákup ultrazvuk. přístroje pro diagnostiku</t>
  </si>
  <si>
    <t>ZD/11/421</t>
  </si>
  <si>
    <t>Fin. spoluúčast na "Odstr. hav. stavu bud. č.p.185 Karkulka"</t>
  </si>
  <si>
    <t>ZD/11/422</t>
  </si>
  <si>
    <t>Objem. stud. DO Král. s rozšíř.kap. pro děti vyž.okamž.pom.</t>
  </si>
  <si>
    <t>Léčebna dlouhodobě nemocných Hradec Králové</t>
  </si>
  <si>
    <t>ZD/11/423</t>
  </si>
  <si>
    <t>4 ks temperovacích vozíků</t>
  </si>
  <si>
    <t>IX. zvýšení nerozděleného limitu</t>
  </si>
  <si>
    <t>změna dle usnesení Rady KHK a Zastupitelstva KHK č.                                            4.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</si>
  <si>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26.9.2011   </t>
    </r>
  </si>
  <si>
    <t>ZD/11/424</t>
  </si>
  <si>
    <t>Nákup 2 ks serverů</t>
  </si>
  <si>
    <t>ZD/11/426</t>
  </si>
  <si>
    <t>Internetizace nemocnic</t>
  </si>
  <si>
    <t>ZD/11/425</t>
  </si>
  <si>
    <t>Rekonstr. a výměna krytiny objektu psychiatrie Nové Město</t>
  </si>
  <si>
    <t>Stavební úpravy č.p. 635 v areálu nemocnice Opočno</t>
  </si>
  <si>
    <t>navýšení - Zastupitelstvo ze dne 8. 9. 2011</t>
  </si>
  <si>
    <t>X. zvýšení - Zastupitelstvo ze dne 8. 9. 2011</t>
  </si>
  <si>
    <t>ZD/11/427</t>
  </si>
  <si>
    <t>Kapitola 50 - Fond rozvoje a reprodukce Královéhradeckého kraje rok 2011 - sumář 4.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</si>
</sst>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8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0" fillId="33" borderId="37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164" fontId="4" fillId="34" borderId="36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wrapText="1"/>
    </xf>
    <xf numFmtId="164" fontId="0" fillId="33" borderId="33" xfId="0" applyNumberFormat="1" applyFont="1" applyFill="1" applyBorder="1" applyAlignment="1">
      <alignment horizontal="right"/>
    </xf>
    <xf numFmtId="164" fontId="4" fillId="34" borderId="70" xfId="0" applyNumberFormat="1" applyFont="1" applyFill="1" applyBorder="1" applyAlignment="1">
      <alignment horizontal="right"/>
    </xf>
    <xf numFmtId="164" fontId="0" fillId="0" borderId="70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54" xfId="0" applyNumberForma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21" width="13.00390625" style="0" customWidth="1"/>
  </cols>
  <sheetData>
    <row r="1" spans="1:15" s="1" customFormat="1" ht="19.5" customHeight="1">
      <c r="A1" s="14" t="s">
        <v>203</v>
      </c>
      <c r="B1" s="15"/>
      <c r="C1" s="15"/>
      <c r="D1" s="15"/>
      <c r="E1" s="15"/>
      <c r="F1" s="15"/>
      <c r="G1" s="15"/>
      <c r="H1" s="13"/>
      <c r="I1" s="13"/>
      <c r="J1" s="13"/>
      <c r="K1" s="13"/>
      <c r="L1" s="13"/>
      <c r="M1" s="13"/>
      <c r="N1" s="13"/>
      <c r="O1" s="13"/>
    </row>
    <row r="2" spans="1:15" ht="13.5" thickBot="1">
      <c r="A2" s="13"/>
      <c r="B2" s="13"/>
      <c r="C2" s="13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" customHeight="1" thickBot="1">
      <c r="A3" s="13"/>
      <c r="B3" s="13"/>
      <c r="C3" s="13"/>
      <c r="D3" s="16"/>
      <c r="E3" s="17" t="s">
        <v>1</v>
      </c>
      <c r="F3" s="18"/>
      <c r="G3" s="107">
        <v>79780</v>
      </c>
      <c r="H3" s="19"/>
      <c r="I3" s="19"/>
      <c r="J3" s="16"/>
      <c r="K3" s="16"/>
      <c r="L3" s="16"/>
      <c r="M3" s="16"/>
      <c r="N3" s="16"/>
      <c r="O3" s="16"/>
    </row>
    <row r="4" spans="1:15" ht="15" customHeight="1">
      <c r="A4" s="13"/>
      <c r="B4" s="13"/>
      <c r="C4" s="13"/>
      <c r="D4" s="16"/>
      <c r="E4" s="20" t="s">
        <v>29</v>
      </c>
      <c r="F4" s="21"/>
      <c r="G4" s="123">
        <v>28725.9</v>
      </c>
      <c r="H4" s="19"/>
      <c r="I4" s="19"/>
      <c r="J4" s="16"/>
      <c r="K4" s="16"/>
      <c r="L4" s="16"/>
      <c r="M4" s="16"/>
      <c r="N4" s="16"/>
      <c r="O4" s="16"/>
    </row>
    <row r="5" spans="1:15" ht="15" customHeight="1">
      <c r="A5" s="13"/>
      <c r="B5" s="13"/>
      <c r="C5" s="13"/>
      <c r="D5" s="16"/>
      <c r="E5" s="179" t="s">
        <v>122</v>
      </c>
      <c r="F5" s="12"/>
      <c r="G5" s="180">
        <v>22851.7</v>
      </c>
      <c r="H5" s="19"/>
      <c r="I5" s="19"/>
      <c r="J5" s="16"/>
      <c r="K5" s="16"/>
      <c r="L5" s="16"/>
      <c r="M5" s="16"/>
      <c r="N5" s="16"/>
      <c r="O5" s="16"/>
    </row>
    <row r="6" spans="1:15" ht="15" customHeight="1">
      <c r="A6" s="13"/>
      <c r="B6" s="13"/>
      <c r="C6" s="13"/>
      <c r="D6" s="16"/>
      <c r="E6" s="179" t="s">
        <v>32</v>
      </c>
      <c r="F6" s="12"/>
      <c r="G6" s="180">
        <v>-4041.2</v>
      </c>
      <c r="H6" s="19"/>
      <c r="I6" s="19"/>
      <c r="J6" s="16"/>
      <c r="K6" s="16"/>
      <c r="L6" s="16"/>
      <c r="M6" s="16"/>
      <c r="N6" s="16"/>
      <c r="O6" s="16"/>
    </row>
    <row r="7" spans="1:15" ht="15" customHeight="1">
      <c r="A7" s="13"/>
      <c r="B7" s="13"/>
      <c r="C7" s="13"/>
      <c r="D7" s="16"/>
      <c r="E7" s="179" t="s">
        <v>127</v>
      </c>
      <c r="F7" s="12"/>
      <c r="G7" s="180">
        <v>20000</v>
      </c>
      <c r="H7" s="19"/>
      <c r="I7" s="19"/>
      <c r="J7" s="16"/>
      <c r="K7" s="16"/>
      <c r="L7" s="16"/>
      <c r="M7" s="16"/>
      <c r="N7" s="16"/>
      <c r="O7" s="16"/>
    </row>
    <row r="8" spans="1:15" ht="15" customHeight="1">
      <c r="A8" s="13"/>
      <c r="B8" s="13"/>
      <c r="C8" s="13"/>
      <c r="D8" s="16"/>
      <c r="E8" s="179" t="s">
        <v>161</v>
      </c>
      <c r="F8" s="12"/>
      <c r="G8" s="180">
        <v>-35431</v>
      </c>
      <c r="H8" s="19"/>
      <c r="I8" s="19"/>
      <c r="J8" s="16"/>
      <c r="K8" s="16"/>
      <c r="L8" s="16"/>
      <c r="M8" s="16"/>
      <c r="N8" s="16"/>
      <c r="O8" s="16"/>
    </row>
    <row r="9" spans="1:15" ht="15" customHeight="1">
      <c r="A9" s="13"/>
      <c r="B9" s="13"/>
      <c r="C9" s="13"/>
      <c r="D9" s="16"/>
      <c r="E9" s="179" t="s">
        <v>162</v>
      </c>
      <c r="F9" s="12"/>
      <c r="G9" s="180">
        <v>297</v>
      </c>
      <c r="H9" s="19"/>
      <c r="I9" s="19"/>
      <c r="J9" s="16"/>
      <c r="K9" s="16"/>
      <c r="L9" s="16"/>
      <c r="M9" s="16"/>
      <c r="N9" s="16"/>
      <c r="O9" s="16"/>
    </row>
    <row r="10" spans="1:15" ht="15" customHeight="1">
      <c r="A10" s="13"/>
      <c r="B10" s="13"/>
      <c r="C10" s="13"/>
      <c r="D10" s="16"/>
      <c r="E10" s="218" t="s">
        <v>200</v>
      </c>
      <c r="F10" s="12"/>
      <c r="G10" s="180">
        <v>23700</v>
      </c>
      <c r="H10" s="19"/>
      <c r="I10" s="19"/>
      <c r="J10" s="16"/>
      <c r="K10" s="16"/>
      <c r="L10" s="16"/>
      <c r="M10" s="16"/>
      <c r="N10" s="16"/>
      <c r="O10" s="16"/>
    </row>
    <row r="11" spans="1:15" ht="15" customHeight="1" thickBot="1">
      <c r="A11" s="13"/>
      <c r="B11" s="13"/>
      <c r="C11" s="13"/>
      <c r="D11" s="16"/>
      <c r="E11" s="26" t="s">
        <v>21</v>
      </c>
      <c r="F11" s="27"/>
      <c r="G11" s="118">
        <f>SUM(G3:G10)</f>
        <v>135882.40000000002</v>
      </c>
      <c r="H11" s="19"/>
      <c r="I11" s="19"/>
      <c r="J11" s="16"/>
      <c r="K11" s="16"/>
      <c r="L11" s="16"/>
      <c r="M11" s="16"/>
      <c r="N11" s="16"/>
      <c r="O11" s="16"/>
    </row>
    <row r="12" spans="1:15" ht="15" customHeight="1">
      <c r="A12" s="41" t="s">
        <v>121</v>
      </c>
      <c r="B12" s="16"/>
      <c r="C12" s="16"/>
      <c r="D12" s="16"/>
      <c r="E12" s="108"/>
      <c r="F12" s="108"/>
      <c r="G12" s="109"/>
      <c r="H12" s="19"/>
      <c r="I12" s="19"/>
      <c r="J12" s="16"/>
      <c r="K12" s="16"/>
      <c r="L12" s="16"/>
      <c r="M12" s="16"/>
      <c r="N12" s="16"/>
      <c r="O12" s="16"/>
    </row>
    <row r="13" spans="1:15" ht="15" customHeight="1" thickBot="1">
      <c r="A13" s="16"/>
      <c r="B13" s="16"/>
      <c r="C13" s="16"/>
      <c r="D13" s="16"/>
      <c r="E13" s="16"/>
      <c r="F13" s="16"/>
      <c r="G13" s="23"/>
      <c r="H13" s="19"/>
      <c r="I13" s="19"/>
      <c r="J13" s="16"/>
      <c r="K13" s="16"/>
      <c r="L13" s="16"/>
      <c r="M13" s="16"/>
      <c r="N13" s="16"/>
      <c r="O13" s="16"/>
    </row>
    <row r="14" spans="1:15" ht="15" customHeight="1" thickBot="1">
      <c r="A14" s="22" t="s">
        <v>0</v>
      </c>
      <c r="B14" s="24"/>
      <c r="C14" s="24"/>
      <c r="D14" s="24"/>
      <c r="E14" s="24"/>
      <c r="F14" s="24"/>
      <c r="G14" s="50">
        <v>79780</v>
      </c>
      <c r="H14" s="117" t="s">
        <v>22</v>
      </c>
      <c r="I14" s="134"/>
      <c r="J14" s="12"/>
      <c r="K14" s="12"/>
      <c r="L14" s="12"/>
      <c r="M14" s="12"/>
      <c r="N14" s="16"/>
      <c r="O14" s="16"/>
    </row>
    <row r="15" spans="1:15" ht="15" customHeight="1">
      <c r="A15" s="20" t="s">
        <v>2</v>
      </c>
      <c r="B15" s="21"/>
      <c r="C15" s="21"/>
      <c r="D15" s="21"/>
      <c r="E15" s="21" t="s">
        <v>30</v>
      </c>
      <c r="F15" s="119"/>
      <c r="G15" s="120">
        <v>-70280</v>
      </c>
      <c r="H15" s="19"/>
      <c r="I15" s="19"/>
      <c r="J15" s="12"/>
      <c r="K15" s="12"/>
      <c r="L15" s="12"/>
      <c r="M15" s="12"/>
      <c r="N15" s="16"/>
      <c r="O15" s="16"/>
    </row>
    <row r="16" spans="1:15" ht="15" customHeight="1">
      <c r="A16" s="165" t="s">
        <v>33</v>
      </c>
      <c r="B16" s="129"/>
      <c r="C16" s="129"/>
      <c r="D16" s="129"/>
      <c r="E16" s="129"/>
      <c r="F16" s="130"/>
      <c r="G16" s="131">
        <v>28725.9</v>
      </c>
      <c r="H16" s="19"/>
      <c r="I16" s="19"/>
      <c r="J16" s="12"/>
      <c r="K16" s="12"/>
      <c r="L16" s="12"/>
      <c r="M16" s="12"/>
      <c r="N16" s="16"/>
      <c r="O16" s="16"/>
    </row>
    <row r="17" spans="1:15" ht="15" customHeight="1">
      <c r="A17" s="165" t="s">
        <v>34</v>
      </c>
      <c r="B17" s="129"/>
      <c r="C17" s="129"/>
      <c r="D17" s="129"/>
      <c r="E17" s="129"/>
      <c r="F17" s="130"/>
      <c r="G17" s="131">
        <v>-28725.9</v>
      </c>
      <c r="H17" s="19"/>
      <c r="I17" s="19"/>
      <c r="J17" s="12"/>
      <c r="K17" s="12"/>
      <c r="L17" s="12"/>
      <c r="M17" s="12"/>
      <c r="N17" s="16"/>
      <c r="O17" s="16"/>
    </row>
    <row r="18" spans="1:15" ht="15" customHeight="1">
      <c r="A18" s="165" t="s">
        <v>123</v>
      </c>
      <c r="B18" s="129"/>
      <c r="C18" s="129"/>
      <c r="D18" s="129"/>
      <c r="E18" s="129"/>
      <c r="F18" s="130"/>
      <c r="G18" s="131">
        <v>22851.7</v>
      </c>
      <c r="H18" s="19"/>
      <c r="I18" s="19"/>
      <c r="J18" s="12"/>
      <c r="K18" s="12"/>
      <c r="L18" s="12"/>
      <c r="M18" s="12"/>
      <c r="N18" s="16"/>
      <c r="O18" s="16"/>
    </row>
    <row r="19" spans="1:15" ht="15" customHeight="1">
      <c r="A19" s="165" t="s">
        <v>126</v>
      </c>
      <c r="B19" s="129"/>
      <c r="C19" s="129"/>
      <c r="D19" s="129"/>
      <c r="E19" s="129"/>
      <c r="F19" s="130"/>
      <c r="G19" s="131">
        <v>-22851.7</v>
      </c>
      <c r="H19" s="19"/>
      <c r="I19" s="19"/>
      <c r="J19" s="12"/>
      <c r="K19" s="12"/>
      <c r="L19" s="12"/>
      <c r="M19" s="12"/>
      <c r="N19" s="16"/>
      <c r="O19" s="16"/>
    </row>
    <row r="20" spans="1:15" ht="15" customHeight="1">
      <c r="A20" s="165" t="s">
        <v>124</v>
      </c>
      <c r="B20" s="129"/>
      <c r="C20" s="129"/>
      <c r="D20" s="129"/>
      <c r="E20" s="129"/>
      <c r="F20" s="130"/>
      <c r="G20" s="131">
        <v>-4041.2</v>
      </c>
      <c r="H20" s="19"/>
      <c r="I20" s="19"/>
      <c r="J20" s="12"/>
      <c r="K20" s="12"/>
      <c r="L20" s="12"/>
      <c r="M20" s="12"/>
      <c r="N20" s="16"/>
      <c r="O20" s="16"/>
    </row>
    <row r="21" spans="1:15" ht="15" customHeight="1">
      <c r="A21" s="165" t="s">
        <v>125</v>
      </c>
      <c r="B21" s="129"/>
      <c r="C21" s="129"/>
      <c r="D21" s="129"/>
      <c r="E21" s="129"/>
      <c r="F21" s="130"/>
      <c r="G21" s="131">
        <v>-201.5</v>
      </c>
      <c r="H21" s="19"/>
      <c r="I21" s="19"/>
      <c r="J21" s="12"/>
      <c r="K21" s="12"/>
      <c r="L21" s="12"/>
      <c r="M21" s="12"/>
      <c r="N21" s="16"/>
      <c r="O21" s="16"/>
    </row>
    <row r="22" spans="1:15" ht="15" customHeight="1">
      <c r="A22" s="165" t="s">
        <v>128</v>
      </c>
      <c r="B22" s="129"/>
      <c r="C22" s="129"/>
      <c r="D22" s="129"/>
      <c r="E22" s="129"/>
      <c r="F22" s="130"/>
      <c r="G22" s="131">
        <v>20000</v>
      </c>
      <c r="H22" s="19"/>
      <c r="I22" s="19"/>
      <c r="J22" s="12"/>
      <c r="K22" s="12"/>
      <c r="L22" s="12"/>
      <c r="M22" s="12"/>
      <c r="N22" s="16"/>
      <c r="O22" s="16"/>
    </row>
    <row r="23" spans="1:15" ht="15" customHeight="1">
      <c r="A23" s="165" t="s">
        <v>129</v>
      </c>
      <c r="B23" s="129"/>
      <c r="C23" s="129"/>
      <c r="D23" s="129"/>
      <c r="E23" s="129"/>
      <c r="F23" s="130"/>
      <c r="G23" s="131">
        <v>-20000</v>
      </c>
      <c r="H23" s="19"/>
      <c r="I23" s="19"/>
      <c r="J23" s="12"/>
      <c r="K23" s="12"/>
      <c r="L23" s="12"/>
      <c r="M23" s="12"/>
      <c r="N23" s="16"/>
      <c r="O23" s="16"/>
    </row>
    <row r="24" spans="1:15" ht="15" customHeight="1">
      <c r="A24" s="165" t="s">
        <v>152</v>
      </c>
      <c r="B24" s="129"/>
      <c r="C24" s="129"/>
      <c r="D24" s="129"/>
      <c r="E24" s="129"/>
      <c r="F24" s="130"/>
      <c r="G24" s="131">
        <v>-20</v>
      </c>
      <c r="H24" s="19"/>
      <c r="I24" s="19"/>
      <c r="J24" s="12"/>
      <c r="K24" s="12"/>
      <c r="L24" s="12"/>
      <c r="M24" s="12"/>
      <c r="N24" s="16"/>
      <c r="O24" s="16"/>
    </row>
    <row r="25" spans="1:15" ht="15" customHeight="1">
      <c r="A25" s="165" t="s">
        <v>160</v>
      </c>
      <c r="B25" s="129"/>
      <c r="C25" s="129"/>
      <c r="D25" s="129"/>
      <c r="E25" s="129"/>
      <c r="F25" s="130"/>
      <c r="G25" s="131">
        <v>-4904.7</v>
      </c>
      <c r="H25" s="19"/>
      <c r="I25" s="19"/>
      <c r="J25" s="12"/>
      <c r="K25" s="12"/>
      <c r="L25" s="12"/>
      <c r="M25" s="12"/>
      <c r="N25" s="16"/>
      <c r="O25" s="16"/>
    </row>
    <row r="26" spans="1:15" ht="15" customHeight="1">
      <c r="A26" s="165" t="s">
        <v>163</v>
      </c>
      <c r="B26" s="129"/>
      <c r="C26" s="129"/>
      <c r="D26" s="129"/>
      <c r="E26" s="129"/>
      <c r="F26" s="130"/>
      <c r="G26" s="131">
        <v>-35431</v>
      </c>
      <c r="H26" s="19"/>
      <c r="I26" s="19"/>
      <c r="J26" s="12"/>
      <c r="K26" s="12"/>
      <c r="L26" s="12"/>
      <c r="M26" s="12"/>
      <c r="N26" s="16"/>
      <c r="O26" s="16"/>
    </row>
    <row r="27" spans="1:15" ht="15" customHeight="1">
      <c r="A27" s="165" t="s">
        <v>164</v>
      </c>
      <c r="B27" s="129"/>
      <c r="C27" s="129"/>
      <c r="D27" s="129"/>
      <c r="E27" s="129"/>
      <c r="F27" s="130"/>
      <c r="G27" s="131">
        <v>297</v>
      </c>
      <c r="H27" s="19"/>
      <c r="I27" s="19"/>
      <c r="J27" s="12"/>
      <c r="K27" s="12"/>
      <c r="L27" s="12"/>
      <c r="M27" s="12"/>
      <c r="N27" s="16"/>
      <c r="O27" s="16"/>
    </row>
    <row r="28" spans="1:15" ht="15" customHeight="1">
      <c r="A28" s="165" t="s">
        <v>190</v>
      </c>
      <c r="B28" s="129"/>
      <c r="C28" s="129"/>
      <c r="D28" s="129"/>
      <c r="E28" s="129"/>
      <c r="F28" s="130"/>
      <c r="G28" s="131">
        <v>61.6</v>
      </c>
      <c r="H28" s="19"/>
      <c r="I28" s="19"/>
      <c r="J28" s="12"/>
      <c r="K28" s="12"/>
      <c r="L28" s="12"/>
      <c r="M28" s="12"/>
      <c r="N28" s="16"/>
      <c r="O28" s="16"/>
    </row>
    <row r="29" spans="1:15" ht="15" customHeight="1">
      <c r="A29" s="165" t="s">
        <v>201</v>
      </c>
      <c r="B29" s="129"/>
      <c r="C29" s="129"/>
      <c r="D29" s="129"/>
      <c r="E29" s="129"/>
      <c r="F29" s="130"/>
      <c r="G29" s="131">
        <v>23700</v>
      </c>
      <c r="H29" s="19"/>
      <c r="I29" s="19"/>
      <c r="J29" s="12"/>
      <c r="K29" s="12"/>
      <c r="L29" s="12"/>
      <c r="M29" s="12"/>
      <c r="N29" s="16"/>
      <c r="O29" s="16"/>
    </row>
    <row r="30" spans="1:15" ht="15" customHeight="1">
      <c r="A30" s="132" t="s">
        <v>3</v>
      </c>
      <c r="B30" s="121"/>
      <c r="C30" s="121"/>
      <c r="D30" s="121"/>
      <c r="E30" s="121"/>
      <c r="F30" s="122"/>
      <c r="G30" s="133">
        <f>SUM(G14+G16+G17+G15+G20+G21+G24+G25+G27+G28)</f>
        <v>691.2000000000004</v>
      </c>
      <c r="H30" s="135">
        <f>G14+G16+G20+G18+G22+G26+G27+G29</f>
        <v>135882.4</v>
      </c>
      <c r="I30" s="19"/>
      <c r="J30" s="12"/>
      <c r="K30" s="12"/>
      <c r="L30" s="12"/>
      <c r="M30" s="12"/>
      <c r="N30" s="16"/>
      <c r="O30" s="16"/>
    </row>
    <row r="31" spans="1:15" ht="15" customHeight="1">
      <c r="A31" s="128"/>
      <c r="B31" s="129"/>
      <c r="C31" s="129"/>
      <c r="D31" s="129"/>
      <c r="E31" s="129"/>
      <c r="F31" s="130"/>
      <c r="G31" s="131"/>
      <c r="H31" s="135"/>
      <c r="I31" s="19"/>
      <c r="J31" s="12"/>
      <c r="K31" s="12"/>
      <c r="L31" s="12"/>
      <c r="M31" s="12"/>
      <c r="N31" s="16"/>
      <c r="O31" s="16"/>
    </row>
    <row r="32" spans="1:15" ht="15" customHeight="1">
      <c r="A32" s="150"/>
      <c r="B32" s="151"/>
      <c r="C32" s="151"/>
      <c r="D32" s="151"/>
      <c r="E32" s="151"/>
      <c r="F32" s="152"/>
      <c r="G32" s="153"/>
      <c r="H32" s="135"/>
      <c r="I32" s="19"/>
      <c r="J32" s="12"/>
      <c r="K32" s="12"/>
      <c r="L32" s="12"/>
      <c r="M32" s="12"/>
      <c r="N32" s="16"/>
      <c r="O32" s="16"/>
    </row>
    <row r="33" spans="1:15" ht="15" customHeight="1" thickBot="1">
      <c r="A33" s="26" t="s">
        <v>3</v>
      </c>
      <c r="B33" s="27"/>
      <c r="C33" s="27"/>
      <c r="D33" s="27"/>
      <c r="E33" s="27"/>
      <c r="F33" s="28"/>
      <c r="G33" s="113">
        <f>SUM(G30)</f>
        <v>691.2000000000004</v>
      </c>
      <c r="H33" s="135">
        <f>G14+G16+G20+G18+G22+G26+G27+G29</f>
        <v>135882.4</v>
      </c>
      <c r="I33" s="117"/>
      <c r="J33" s="12"/>
      <c r="K33" s="12"/>
      <c r="L33" s="12"/>
      <c r="M33" s="12"/>
      <c r="N33" s="16"/>
      <c r="O33" s="16"/>
    </row>
    <row r="34" spans="1:15" ht="15" customHeight="1">
      <c r="A34" s="39"/>
      <c r="B34" s="12"/>
      <c r="C34" s="12"/>
      <c r="D34" s="12"/>
      <c r="E34" s="12"/>
      <c r="F34" s="12"/>
      <c r="G34" s="109"/>
      <c r="H34" s="19"/>
      <c r="I34" s="117"/>
      <c r="J34" s="12"/>
      <c r="K34" s="12"/>
      <c r="L34" s="12"/>
      <c r="M34" s="12"/>
      <c r="N34" s="16"/>
      <c r="O34" s="16"/>
    </row>
    <row r="35" spans="1:15" ht="12" customHeight="1" thickBot="1">
      <c r="A35" s="12"/>
      <c r="B35" s="12"/>
      <c r="C35" s="12"/>
      <c r="D35" s="12"/>
      <c r="E35" s="12"/>
      <c r="F35" s="12"/>
      <c r="G35" s="25"/>
      <c r="H35" s="19" t="s">
        <v>20</v>
      </c>
      <c r="I35" s="19"/>
      <c r="J35" s="16"/>
      <c r="K35" s="16"/>
      <c r="L35" s="16"/>
      <c r="M35" s="16"/>
      <c r="N35" s="16"/>
      <c r="O35" s="16"/>
    </row>
    <row r="36" spans="1:21" ht="57.75" customHeight="1" thickBot="1">
      <c r="A36" s="12"/>
      <c r="B36" s="12"/>
      <c r="C36" s="12"/>
      <c r="D36" s="12"/>
      <c r="E36" s="12"/>
      <c r="F36" s="12"/>
      <c r="G36" s="25"/>
      <c r="H36" s="246" t="s">
        <v>115</v>
      </c>
      <c r="I36" s="249"/>
      <c r="J36" s="247"/>
      <c r="K36" s="247"/>
      <c r="L36" s="246" t="s">
        <v>25</v>
      </c>
      <c r="M36" s="247"/>
      <c r="N36" s="247"/>
      <c r="O36" s="248"/>
      <c r="P36" s="250" t="s">
        <v>165</v>
      </c>
      <c r="Q36" s="247"/>
      <c r="R36" s="251"/>
      <c r="S36" s="252"/>
      <c r="T36" s="253" t="s">
        <v>191</v>
      </c>
      <c r="U36" s="254"/>
    </row>
    <row r="37" spans="1:21" ht="107.25" customHeight="1" thickBot="1">
      <c r="A37" s="2" t="s">
        <v>14</v>
      </c>
      <c r="B37" s="3" t="s">
        <v>4</v>
      </c>
      <c r="C37" s="10" t="s">
        <v>5</v>
      </c>
      <c r="D37" s="4" t="s">
        <v>6</v>
      </c>
      <c r="E37" s="4" t="s">
        <v>7</v>
      </c>
      <c r="F37" s="4" t="s">
        <v>12</v>
      </c>
      <c r="G37" s="65" t="s">
        <v>28</v>
      </c>
      <c r="H37" s="149" t="s">
        <v>113</v>
      </c>
      <c r="I37" s="65" t="s">
        <v>11</v>
      </c>
      <c r="J37" s="156" t="s">
        <v>116</v>
      </c>
      <c r="K37" s="5" t="s">
        <v>11</v>
      </c>
      <c r="L37" s="64" t="s">
        <v>143</v>
      </c>
      <c r="M37" s="5" t="s">
        <v>11</v>
      </c>
      <c r="N37" s="156" t="s">
        <v>153</v>
      </c>
      <c r="O37" s="5" t="s">
        <v>11</v>
      </c>
      <c r="P37" s="156" t="s">
        <v>166</v>
      </c>
      <c r="Q37" s="5" t="s">
        <v>11</v>
      </c>
      <c r="R37" s="156" t="s">
        <v>171</v>
      </c>
      <c r="S37" s="5" t="s">
        <v>11</v>
      </c>
      <c r="T37" s="156" t="s">
        <v>192</v>
      </c>
      <c r="U37" s="5" t="s">
        <v>11</v>
      </c>
    </row>
    <row r="38" spans="1:21" ht="14.25" customHeight="1">
      <c r="A38" s="88">
        <v>92</v>
      </c>
      <c r="B38" s="89">
        <v>3522</v>
      </c>
      <c r="C38" s="80"/>
      <c r="D38" s="66"/>
      <c r="E38" s="81" t="s">
        <v>35</v>
      </c>
      <c r="F38" s="82"/>
      <c r="G38" s="110">
        <f>SUM(G50+G51+G52)</f>
        <v>12916</v>
      </c>
      <c r="H38" s="54"/>
      <c r="I38" s="110">
        <f>SUM(I50+I51+I52)</f>
        <v>26510.7</v>
      </c>
      <c r="J38" s="54"/>
      <c r="K38" s="110">
        <f>SUM(K50+K51+K52)</f>
        <v>29860.7</v>
      </c>
      <c r="L38" s="157"/>
      <c r="M38" s="110">
        <f>SUM(M50+M51+M52)</f>
        <v>30248.7</v>
      </c>
      <c r="N38" s="157"/>
      <c r="O38" s="155">
        <f>SUM(O50+O51+O52)</f>
        <v>3735.8999999999996</v>
      </c>
      <c r="P38" s="157"/>
      <c r="Q38" s="155">
        <f>SUM(Q50+Q51+Q52)</f>
        <v>3735.8999999999996</v>
      </c>
      <c r="R38" s="157"/>
      <c r="S38" s="155">
        <f>SUM(S50+S51+S52)</f>
        <v>5859.099999999999</v>
      </c>
      <c r="T38" s="157"/>
      <c r="U38" s="155">
        <f>SUM(U50+U51+U52)</f>
        <v>5859.099999999999</v>
      </c>
    </row>
    <row r="39" spans="1:21" ht="14.25" customHeight="1">
      <c r="A39" s="71"/>
      <c r="B39" s="63"/>
      <c r="C39" s="63">
        <v>6121</v>
      </c>
      <c r="D39" s="29" t="s">
        <v>36</v>
      </c>
      <c r="E39" s="29" t="s">
        <v>37</v>
      </c>
      <c r="F39" s="73"/>
      <c r="G39" s="116">
        <v>11372</v>
      </c>
      <c r="H39" s="52">
        <v>6519</v>
      </c>
      <c r="I39" s="116">
        <v>17891</v>
      </c>
      <c r="J39" s="52"/>
      <c r="K39" s="116">
        <v>17891</v>
      </c>
      <c r="L39" s="52"/>
      <c r="M39" s="116">
        <v>17891</v>
      </c>
      <c r="N39" s="52">
        <v>-17891</v>
      </c>
      <c r="O39" s="116">
        <v>0</v>
      </c>
      <c r="P39" s="52"/>
      <c r="Q39" s="116">
        <v>0</v>
      </c>
      <c r="R39" s="52"/>
      <c r="S39" s="116">
        <v>0</v>
      </c>
      <c r="T39" s="52"/>
      <c r="U39" s="116">
        <v>0</v>
      </c>
    </row>
    <row r="40" spans="1:21" ht="14.25" customHeight="1">
      <c r="A40" s="71"/>
      <c r="B40" s="63"/>
      <c r="C40" s="63">
        <v>6121</v>
      </c>
      <c r="D40" s="29" t="s">
        <v>38</v>
      </c>
      <c r="E40" s="29" t="s">
        <v>39</v>
      </c>
      <c r="F40" s="73"/>
      <c r="G40" s="116">
        <v>1544</v>
      </c>
      <c r="H40" s="52">
        <v>5571</v>
      </c>
      <c r="I40" s="116">
        <v>7115</v>
      </c>
      <c r="J40" s="52">
        <v>1150</v>
      </c>
      <c r="K40" s="116">
        <v>8265</v>
      </c>
      <c r="L40" s="52"/>
      <c r="M40" s="116">
        <v>8265</v>
      </c>
      <c r="N40" s="52">
        <v>-8265</v>
      </c>
      <c r="O40" s="116">
        <v>0</v>
      </c>
      <c r="P40" s="52"/>
      <c r="Q40" s="116">
        <v>0</v>
      </c>
      <c r="R40" s="52"/>
      <c r="S40" s="116">
        <v>0</v>
      </c>
      <c r="T40" s="52"/>
      <c r="U40" s="116">
        <v>0</v>
      </c>
    </row>
    <row r="41" spans="1:21" ht="14.25" customHeight="1">
      <c r="A41" s="84"/>
      <c r="B41" s="92"/>
      <c r="C41" s="92">
        <v>6121</v>
      </c>
      <c r="D41" s="37" t="s">
        <v>45</v>
      </c>
      <c r="E41" s="29" t="s">
        <v>46</v>
      </c>
      <c r="F41" s="69"/>
      <c r="G41" s="163">
        <v>0</v>
      </c>
      <c r="H41" s="51">
        <v>400</v>
      </c>
      <c r="I41" s="163">
        <v>400</v>
      </c>
      <c r="J41" s="125"/>
      <c r="K41" s="163">
        <v>400</v>
      </c>
      <c r="L41" s="51"/>
      <c r="M41" s="163">
        <v>400</v>
      </c>
      <c r="N41" s="51">
        <v>-160</v>
      </c>
      <c r="O41" s="163">
        <v>240</v>
      </c>
      <c r="P41" s="51"/>
      <c r="Q41" s="163">
        <v>240</v>
      </c>
      <c r="R41" s="51">
        <v>236.1</v>
      </c>
      <c r="S41" s="163">
        <v>476.1</v>
      </c>
      <c r="T41" s="51"/>
      <c r="U41" s="163">
        <v>476.1</v>
      </c>
    </row>
    <row r="42" spans="1:21" ht="14.25" customHeight="1">
      <c r="A42" s="84"/>
      <c r="B42" s="92"/>
      <c r="C42" s="92">
        <v>6121</v>
      </c>
      <c r="D42" s="37" t="s">
        <v>148</v>
      </c>
      <c r="E42" s="29" t="s">
        <v>149</v>
      </c>
      <c r="F42" s="69"/>
      <c r="G42" s="163">
        <v>0</v>
      </c>
      <c r="H42" s="51"/>
      <c r="I42" s="163">
        <v>0</v>
      </c>
      <c r="J42" s="125"/>
      <c r="K42" s="163">
        <v>0</v>
      </c>
      <c r="L42" s="51">
        <v>388</v>
      </c>
      <c r="M42" s="163">
        <v>388</v>
      </c>
      <c r="N42" s="125"/>
      <c r="O42" s="163">
        <v>388</v>
      </c>
      <c r="P42" s="125"/>
      <c r="Q42" s="163">
        <v>388</v>
      </c>
      <c r="R42" s="51">
        <v>-112.9</v>
      </c>
      <c r="S42" s="163">
        <v>275.1</v>
      </c>
      <c r="T42" s="51"/>
      <c r="U42" s="163">
        <v>275.1</v>
      </c>
    </row>
    <row r="43" spans="1:21" ht="14.25" customHeight="1">
      <c r="A43" s="84"/>
      <c r="B43" s="92"/>
      <c r="C43" s="92">
        <v>6313</v>
      </c>
      <c r="D43" s="37" t="s">
        <v>47</v>
      </c>
      <c r="E43" s="29" t="s">
        <v>48</v>
      </c>
      <c r="F43" s="69"/>
      <c r="G43" s="163">
        <v>0</v>
      </c>
      <c r="H43" s="51">
        <v>114.7</v>
      </c>
      <c r="I43" s="163">
        <v>114.7</v>
      </c>
      <c r="J43" s="125"/>
      <c r="K43" s="163">
        <v>114.7</v>
      </c>
      <c r="L43" s="51"/>
      <c r="M43" s="163">
        <v>114.7</v>
      </c>
      <c r="N43" s="51">
        <v>-114.7</v>
      </c>
      <c r="O43" s="163">
        <v>0</v>
      </c>
      <c r="P43" s="51"/>
      <c r="Q43" s="163">
        <v>0</v>
      </c>
      <c r="R43" s="51"/>
      <c r="S43" s="163">
        <v>0</v>
      </c>
      <c r="T43" s="51"/>
      <c r="U43" s="163">
        <v>0</v>
      </c>
    </row>
    <row r="44" spans="1:21" ht="14.25" customHeight="1">
      <c r="A44" s="84"/>
      <c r="B44" s="92"/>
      <c r="C44" s="92">
        <v>6313</v>
      </c>
      <c r="D44" s="37" t="s">
        <v>49</v>
      </c>
      <c r="E44" s="29" t="s">
        <v>50</v>
      </c>
      <c r="F44" s="69"/>
      <c r="G44" s="163">
        <v>0</v>
      </c>
      <c r="H44" s="51">
        <v>220</v>
      </c>
      <c r="I44" s="163">
        <v>220</v>
      </c>
      <c r="J44" s="125"/>
      <c r="K44" s="163">
        <v>220</v>
      </c>
      <c r="L44" s="51"/>
      <c r="M44" s="163">
        <v>220</v>
      </c>
      <c r="N44" s="51">
        <v>-31.9</v>
      </c>
      <c r="O44" s="163">
        <v>188.1</v>
      </c>
      <c r="P44" s="51"/>
      <c r="Q44" s="163">
        <v>188.1</v>
      </c>
      <c r="R44" s="51"/>
      <c r="S44" s="163">
        <v>188.1</v>
      </c>
      <c r="T44" s="51"/>
      <c r="U44" s="163">
        <v>188.1</v>
      </c>
    </row>
    <row r="45" spans="1:21" ht="14.25" customHeight="1">
      <c r="A45" s="84"/>
      <c r="B45" s="92"/>
      <c r="C45" s="92">
        <v>6313</v>
      </c>
      <c r="D45" s="37" t="s">
        <v>51</v>
      </c>
      <c r="E45" s="29" t="s">
        <v>52</v>
      </c>
      <c r="F45" s="69"/>
      <c r="G45" s="163">
        <v>0</v>
      </c>
      <c r="H45" s="51">
        <v>250</v>
      </c>
      <c r="I45" s="163">
        <v>250</v>
      </c>
      <c r="J45" s="125"/>
      <c r="K45" s="163">
        <v>250</v>
      </c>
      <c r="L45" s="51"/>
      <c r="M45" s="163">
        <v>250</v>
      </c>
      <c r="N45" s="51">
        <v>-50.2</v>
      </c>
      <c r="O45" s="163">
        <v>199.8</v>
      </c>
      <c r="P45" s="51"/>
      <c r="Q45" s="163">
        <v>199.8</v>
      </c>
      <c r="R45" s="51"/>
      <c r="S45" s="163">
        <v>199.8</v>
      </c>
      <c r="T45" s="51"/>
      <c r="U45" s="163">
        <v>199.8</v>
      </c>
    </row>
    <row r="46" spans="1:21" ht="14.25" customHeight="1">
      <c r="A46" s="84"/>
      <c r="B46" s="92"/>
      <c r="C46" s="92">
        <v>6313</v>
      </c>
      <c r="D46" s="37" t="s">
        <v>130</v>
      </c>
      <c r="E46" s="29" t="s">
        <v>131</v>
      </c>
      <c r="F46" s="69"/>
      <c r="G46" s="163">
        <v>0</v>
      </c>
      <c r="H46" s="51"/>
      <c r="I46" s="163">
        <v>0</v>
      </c>
      <c r="J46" s="51">
        <v>2200</v>
      </c>
      <c r="K46" s="163">
        <v>2200</v>
      </c>
      <c r="L46" s="51"/>
      <c r="M46" s="163">
        <v>2200</v>
      </c>
      <c r="N46" s="125"/>
      <c r="O46" s="163">
        <v>2200</v>
      </c>
      <c r="P46" s="125"/>
      <c r="Q46" s="163">
        <v>2200</v>
      </c>
      <c r="R46" s="125"/>
      <c r="S46" s="163">
        <v>2200</v>
      </c>
      <c r="T46" s="125"/>
      <c r="U46" s="163">
        <v>2200</v>
      </c>
    </row>
    <row r="47" spans="1:21" ht="14.25" customHeight="1">
      <c r="A47" s="84"/>
      <c r="B47" s="92"/>
      <c r="C47" s="92">
        <v>6313</v>
      </c>
      <c r="D47" s="37" t="s">
        <v>181</v>
      </c>
      <c r="E47" s="29" t="s">
        <v>182</v>
      </c>
      <c r="F47" s="69"/>
      <c r="G47" s="163">
        <v>0</v>
      </c>
      <c r="H47" s="51"/>
      <c r="I47" s="163">
        <v>0</v>
      </c>
      <c r="J47" s="51"/>
      <c r="K47" s="163">
        <v>0</v>
      </c>
      <c r="L47" s="51"/>
      <c r="M47" s="163">
        <v>0</v>
      </c>
      <c r="N47" s="125"/>
      <c r="O47" s="163">
        <v>0</v>
      </c>
      <c r="P47" s="125"/>
      <c r="Q47" s="163">
        <v>0</v>
      </c>
      <c r="R47" s="51">
        <v>2000</v>
      </c>
      <c r="S47" s="163">
        <v>2000</v>
      </c>
      <c r="T47" s="51"/>
      <c r="U47" s="163">
        <v>2000</v>
      </c>
    </row>
    <row r="48" spans="1:21" ht="14.25" customHeight="1">
      <c r="A48" s="84"/>
      <c r="B48" s="92"/>
      <c r="C48" s="92">
        <v>5171</v>
      </c>
      <c r="D48" s="37" t="s">
        <v>53</v>
      </c>
      <c r="E48" s="29" t="s">
        <v>54</v>
      </c>
      <c r="F48" s="69"/>
      <c r="G48" s="163">
        <v>0</v>
      </c>
      <c r="H48" s="51">
        <v>170</v>
      </c>
      <c r="I48" s="163">
        <v>170</v>
      </c>
      <c r="J48" s="125"/>
      <c r="K48" s="163">
        <v>170</v>
      </c>
      <c r="L48" s="51"/>
      <c r="M48" s="163">
        <v>170</v>
      </c>
      <c r="N48" s="125"/>
      <c r="O48" s="163">
        <v>170</v>
      </c>
      <c r="P48" s="125"/>
      <c r="Q48" s="163">
        <v>170</v>
      </c>
      <c r="R48" s="125"/>
      <c r="S48" s="163">
        <v>170</v>
      </c>
      <c r="T48" s="125"/>
      <c r="U48" s="163">
        <v>170</v>
      </c>
    </row>
    <row r="49" spans="1:21" ht="14.25" customHeight="1">
      <c r="A49" s="84"/>
      <c r="B49" s="92"/>
      <c r="C49" s="92">
        <v>5171</v>
      </c>
      <c r="D49" s="37" t="s">
        <v>55</v>
      </c>
      <c r="E49" s="29" t="s">
        <v>56</v>
      </c>
      <c r="F49" s="69"/>
      <c r="G49" s="163">
        <v>0</v>
      </c>
      <c r="H49" s="51">
        <v>350</v>
      </c>
      <c r="I49" s="163">
        <v>350</v>
      </c>
      <c r="J49" s="125"/>
      <c r="K49" s="163">
        <v>350</v>
      </c>
      <c r="L49" s="51"/>
      <c r="M49" s="163">
        <v>350</v>
      </c>
      <c r="N49" s="125"/>
      <c r="O49" s="163">
        <v>350</v>
      </c>
      <c r="P49" s="125"/>
      <c r="Q49" s="163">
        <v>350</v>
      </c>
      <c r="R49" s="125"/>
      <c r="S49" s="163">
        <v>350</v>
      </c>
      <c r="T49" s="125"/>
      <c r="U49" s="163">
        <v>350</v>
      </c>
    </row>
    <row r="50" spans="1:21" ht="14.25" customHeight="1">
      <c r="A50" s="84"/>
      <c r="B50" s="92"/>
      <c r="C50" s="85">
        <v>6121</v>
      </c>
      <c r="D50" s="37"/>
      <c r="E50" s="34" t="s">
        <v>31</v>
      </c>
      <c r="F50" s="69"/>
      <c r="G50" s="115">
        <f>SUM(G39:G41)</f>
        <v>12916</v>
      </c>
      <c r="H50" s="200">
        <f>SUM(H39:H41)</f>
        <v>12490</v>
      </c>
      <c r="I50" s="115">
        <f>SUM(G50:H50)</f>
        <v>25406</v>
      </c>
      <c r="J50" s="200">
        <v>1150</v>
      </c>
      <c r="K50" s="115">
        <f>SUM(I50:J50)</f>
        <v>26556</v>
      </c>
      <c r="L50" s="200">
        <v>388</v>
      </c>
      <c r="M50" s="115">
        <f>SUM(K50:L50)</f>
        <v>26944</v>
      </c>
      <c r="N50" s="200">
        <v>-26316</v>
      </c>
      <c r="O50" s="115">
        <f>SUM(M50:N50)</f>
        <v>628</v>
      </c>
      <c r="P50" s="200"/>
      <c r="Q50" s="115">
        <f>SUM(O50:P50)</f>
        <v>628</v>
      </c>
      <c r="R50" s="200">
        <v>123.2</v>
      </c>
      <c r="S50" s="115">
        <f>SUM(Q50:R50)</f>
        <v>751.2</v>
      </c>
      <c r="T50" s="200"/>
      <c r="U50" s="115">
        <f>SUM(S50:T50)</f>
        <v>751.2</v>
      </c>
    </row>
    <row r="51" spans="1:21" ht="14.25" customHeight="1">
      <c r="A51" s="84"/>
      <c r="B51" s="92"/>
      <c r="C51" s="85">
        <v>6313</v>
      </c>
      <c r="D51" s="37"/>
      <c r="E51" s="31" t="s">
        <v>57</v>
      </c>
      <c r="F51" s="69"/>
      <c r="G51" s="203">
        <f>SUM(G43:G45)</f>
        <v>0</v>
      </c>
      <c r="H51" s="201">
        <f>SUM(H43:H45)</f>
        <v>584.7</v>
      </c>
      <c r="I51" s="203">
        <f>SUM(G51:H51)</f>
        <v>584.7</v>
      </c>
      <c r="J51" s="201">
        <v>2200</v>
      </c>
      <c r="K51" s="203">
        <f>SUM(I51:J51)</f>
        <v>2784.7</v>
      </c>
      <c r="L51" s="51"/>
      <c r="M51" s="203">
        <f>SUM(K51:L51)</f>
        <v>2784.7</v>
      </c>
      <c r="N51" s="201">
        <v>-196.8</v>
      </c>
      <c r="O51" s="204">
        <f>SUM(M51:N51)</f>
        <v>2587.8999999999996</v>
      </c>
      <c r="P51" s="201"/>
      <c r="Q51" s="204">
        <f>SUM(O51:P51)</f>
        <v>2587.8999999999996</v>
      </c>
      <c r="R51" s="201">
        <v>2000</v>
      </c>
      <c r="S51" s="204">
        <f>SUM(Q51:R51)</f>
        <v>4587.9</v>
      </c>
      <c r="T51" s="201"/>
      <c r="U51" s="204">
        <f>SUM(S51:T51)</f>
        <v>4587.9</v>
      </c>
    </row>
    <row r="52" spans="1:21" ht="14.25" customHeight="1" thickBot="1">
      <c r="A52" s="84"/>
      <c r="B52" s="92"/>
      <c r="C52" s="85">
        <v>5171</v>
      </c>
      <c r="D52" s="37"/>
      <c r="E52" s="31" t="s">
        <v>58</v>
      </c>
      <c r="F52" s="69"/>
      <c r="G52" s="114">
        <f>SUM(G48:G49)</f>
        <v>0</v>
      </c>
      <c r="H52" s="202">
        <f>SUM(H48:H49)</f>
        <v>520</v>
      </c>
      <c r="I52" s="114">
        <f>SUM(G52:H52)</f>
        <v>520</v>
      </c>
      <c r="J52" s="51"/>
      <c r="K52" s="114">
        <f>SUM(I52:J52)</f>
        <v>520</v>
      </c>
      <c r="L52" s="51"/>
      <c r="M52" s="114">
        <f>SUM(K52:L52)</f>
        <v>520</v>
      </c>
      <c r="N52" s="51"/>
      <c r="O52" s="114">
        <f>SUM(M52:N52)</f>
        <v>520</v>
      </c>
      <c r="P52" s="51"/>
      <c r="Q52" s="114">
        <f>SUM(O52:P52)</f>
        <v>520</v>
      </c>
      <c r="R52" s="51"/>
      <c r="S52" s="114">
        <f>SUM(Q52:R52)</f>
        <v>520</v>
      </c>
      <c r="T52" s="51"/>
      <c r="U52" s="114">
        <f>SUM(S52:T52)</f>
        <v>520</v>
      </c>
    </row>
    <row r="53" spans="1:21" ht="14.25" customHeight="1">
      <c r="A53" s="88">
        <v>93</v>
      </c>
      <c r="B53" s="89">
        <v>3522</v>
      </c>
      <c r="C53" s="89"/>
      <c r="D53" s="35"/>
      <c r="E53" s="90" t="s">
        <v>40</v>
      </c>
      <c r="F53" s="91"/>
      <c r="G53" s="112">
        <f>SUM(G76+G74+G72)</f>
        <v>40500</v>
      </c>
      <c r="H53" s="54"/>
      <c r="I53" s="112">
        <f>SUM(I76+I74+I72)</f>
        <v>72634.3</v>
      </c>
      <c r="J53" s="54"/>
      <c r="K53" s="112">
        <f>SUM(K76+K74+K72)</f>
        <v>73634.3</v>
      </c>
      <c r="L53" s="54"/>
      <c r="M53" s="112">
        <f>SUM(M76+M74+M72)</f>
        <v>71170.1</v>
      </c>
      <c r="N53" s="54"/>
      <c r="O53" s="143">
        <f>SUM(O76+O74+O75+O72)</f>
        <v>71101.8</v>
      </c>
      <c r="P53" s="54"/>
      <c r="Q53" s="143">
        <f>SUM(Q76+Q74+Q75+Q72)</f>
        <v>71101.8</v>
      </c>
      <c r="R53" s="54"/>
      <c r="S53" s="143">
        <f>SUM(S76+S74+S75+S72+S73)</f>
        <v>86564</v>
      </c>
      <c r="T53" s="54"/>
      <c r="U53" s="143">
        <f>SUM(U76+U74+U75+U72+U73)</f>
        <v>86564</v>
      </c>
    </row>
    <row r="54" spans="1:21" ht="14.25" customHeight="1">
      <c r="A54" s="71"/>
      <c r="B54" s="63"/>
      <c r="C54" s="63">
        <v>6121</v>
      </c>
      <c r="D54" s="37" t="s">
        <v>41</v>
      </c>
      <c r="E54" s="101" t="s">
        <v>42</v>
      </c>
      <c r="F54" s="72"/>
      <c r="G54" s="73">
        <v>25000</v>
      </c>
      <c r="H54" s="53">
        <v>15055.4</v>
      </c>
      <c r="I54" s="73">
        <v>40055.4</v>
      </c>
      <c r="J54" s="53"/>
      <c r="K54" s="73">
        <v>40055.4</v>
      </c>
      <c r="L54" s="53"/>
      <c r="M54" s="73">
        <v>40055.4</v>
      </c>
      <c r="N54" s="53"/>
      <c r="O54" s="116">
        <v>40055.4</v>
      </c>
      <c r="P54" s="53"/>
      <c r="Q54" s="116">
        <v>40055.4</v>
      </c>
      <c r="R54" s="53">
        <v>-2500</v>
      </c>
      <c r="S54" s="116">
        <v>37555.4</v>
      </c>
      <c r="T54" s="53"/>
      <c r="U54" s="116">
        <v>37555.4</v>
      </c>
    </row>
    <row r="55" spans="1:21" ht="14.25" customHeight="1">
      <c r="A55" s="84"/>
      <c r="B55" s="92"/>
      <c r="C55" s="63">
        <v>6121</v>
      </c>
      <c r="D55" s="37" t="s">
        <v>43</v>
      </c>
      <c r="E55" s="101" t="s">
        <v>44</v>
      </c>
      <c r="F55" s="240">
        <v>18351.661</v>
      </c>
      <c r="G55" s="73">
        <v>15500</v>
      </c>
      <c r="H55" s="53">
        <v>10761.7</v>
      </c>
      <c r="I55" s="73">
        <v>26261.7</v>
      </c>
      <c r="J55" s="53"/>
      <c r="K55" s="73">
        <v>26261.7</v>
      </c>
      <c r="L55" s="53">
        <v>-2684.2</v>
      </c>
      <c r="M55" s="73">
        <v>23577.5</v>
      </c>
      <c r="N55" s="53">
        <v>-1945.5</v>
      </c>
      <c r="O55" s="116">
        <v>21632</v>
      </c>
      <c r="P55" s="53"/>
      <c r="Q55" s="116">
        <v>21632</v>
      </c>
      <c r="R55" s="53">
        <v>-1758</v>
      </c>
      <c r="S55" s="116">
        <v>19874</v>
      </c>
      <c r="T55" s="53"/>
      <c r="U55" s="116">
        <v>19874</v>
      </c>
    </row>
    <row r="56" spans="1:21" ht="14.25" customHeight="1">
      <c r="A56" s="84"/>
      <c r="B56" s="92"/>
      <c r="C56" s="63">
        <v>6122</v>
      </c>
      <c r="D56" s="37" t="s">
        <v>43</v>
      </c>
      <c r="E56" s="101" t="s">
        <v>44</v>
      </c>
      <c r="F56" s="240"/>
      <c r="G56" s="73">
        <v>0</v>
      </c>
      <c r="H56" s="53"/>
      <c r="I56" s="73">
        <v>0</v>
      </c>
      <c r="J56" s="53"/>
      <c r="K56" s="73">
        <v>0</v>
      </c>
      <c r="L56" s="53"/>
      <c r="M56" s="73">
        <v>0</v>
      </c>
      <c r="N56" s="53"/>
      <c r="O56" s="116">
        <v>0</v>
      </c>
      <c r="P56" s="53"/>
      <c r="Q56" s="116">
        <v>0</v>
      </c>
      <c r="R56" s="53">
        <v>391.8</v>
      </c>
      <c r="S56" s="116">
        <v>391.8</v>
      </c>
      <c r="T56" s="53"/>
      <c r="U56" s="116">
        <v>391.8</v>
      </c>
    </row>
    <row r="57" spans="1:21" ht="14.25" customHeight="1">
      <c r="A57" s="84"/>
      <c r="B57" s="92"/>
      <c r="C57" s="63">
        <v>5137</v>
      </c>
      <c r="D57" s="37" t="s">
        <v>43</v>
      </c>
      <c r="E57" s="101" t="s">
        <v>44</v>
      </c>
      <c r="F57" s="73"/>
      <c r="G57" s="73">
        <v>0</v>
      </c>
      <c r="H57" s="53"/>
      <c r="I57" s="73">
        <v>0</v>
      </c>
      <c r="J57" s="53"/>
      <c r="K57" s="73">
        <v>0</v>
      </c>
      <c r="L57" s="53"/>
      <c r="M57" s="73">
        <v>0</v>
      </c>
      <c r="N57" s="53">
        <v>1945.5</v>
      </c>
      <c r="O57" s="116">
        <v>1945.5</v>
      </c>
      <c r="P57" s="53"/>
      <c r="Q57" s="116">
        <v>1945.5</v>
      </c>
      <c r="R57" s="53">
        <v>-391.8</v>
      </c>
      <c r="S57" s="116">
        <v>1553.7</v>
      </c>
      <c r="T57" s="53"/>
      <c r="U57" s="116">
        <v>1553.7</v>
      </c>
    </row>
    <row r="58" spans="1:21" ht="14.25" customHeight="1">
      <c r="A58" s="84"/>
      <c r="B58" s="92"/>
      <c r="C58" s="63">
        <v>6121</v>
      </c>
      <c r="D58" s="37" t="s">
        <v>59</v>
      </c>
      <c r="E58" s="101" t="s">
        <v>60</v>
      </c>
      <c r="F58" s="72"/>
      <c r="G58" s="73">
        <v>0</v>
      </c>
      <c r="H58" s="53">
        <v>1323</v>
      </c>
      <c r="I58" s="73">
        <v>1323</v>
      </c>
      <c r="J58" s="53"/>
      <c r="K58" s="73">
        <v>1323</v>
      </c>
      <c r="L58" s="53">
        <v>210</v>
      </c>
      <c r="M58" s="73">
        <v>1533</v>
      </c>
      <c r="N58" s="53">
        <v>-53.8</v>
      </c>
      <c r="O58" s="116">
        <v>1479.2</v>
      </c>
      <c r="P58" s="53"/>
      <c r="Q58" s="116">
        <v>1479.2</v>
      </c>
      <c r="R58" s="53">
        <v>-197</v>
      </c>
      <c r="S58" s="116">
        <v>1282.2</v>
      </c>
      <c r="T58" s="53"/>
      <c r="U58" s="116">
        <v>1282.2</v>
      </c>
    </row>
    <row r="59" spans="1:21" ht="14.25" customHeight="1">
      <c r="A59" s="84"/>
      <c r="B59" s="92"/>
      <c r="C59" s="63">
        <v>6121</v>
      </c>
      <c r="D59" s="37" t="s">
        <v>139</v>
      </c>
      <c r="E59" s="101" t="s">
        <v>140</v>
      </c>
      <c r="F59" s="72"/>
      <c r="G59" s="73">
        <v>0</v>
      </c>
      <c r="H59" s="53"/>
      <c r="I59" s="73">
        <v>0</v>
      </c>
      <c r="J59" s="53">
        <v>500</v>
      </c>
      <c r="K59" s="73">
        <v>500</v>
      </c>
      <c r="L59" s="53">
        <v>400</v>
      </c>
      <c r="M59" s="73">
        <v>900</v>
      </c>
      <c r="N59" s="53"/>
      <c r="O59" s="116">
        <v>900</v>
      </c>
      <c r="P59" s="53"/>
      <c r="Q59" s="116">
        <v>900</v>
      </c>
      <c r="R59" s="53">
        <v>199.2</v>
      </c>
      <c r="S59" s="116">
        <v>1099.2</v>
      </c>
      <c r="T59" s="53"/>
      <c r="U59" s="116">
        <v>1099.2</v>
      </c>
    </row>
    <row r="60" spans="1:21" ht="14.25" customHeight="1">
      <c r="A60" s="84"/>
      <c r="B60" s="92"/>
      <c r="C60" s="63">
        <v>6121</v>
      </c>
      <c r="D60" s="37" t="s">
        <v>197</v>
      </c>
      <c r="E60" s="101" t="s">
        <v>198</v>
      </c>
      <c r="F60" s="72"/>
      <c r="G60" s="73">
        <v>0</v>
      </c>
      <c r="H60" s="53"/>
      <c r="I60" s="73">
        <v>0</v>
      </c>
      <c r="J60" s="53"/>
      <c r="K60" s="73">
        <v>0</v>
      </c>
      <c r="L60" s="53"/>
      <c r="M60" s="73">
        <v>0</v>
      </c>
      <c r="N60" s="53"/>
      <c r="O60" s="116">
        <v>0</v>
      </c>
      <c r="P60" s="53"/>
      <c r="Q60" s="116">
        <v>0</v>
      </c>
      <c r="R60" s="53">
        <v>15000</v>
      </c>
      <c r="S60" s="116">
        <v>15000</v>
      </c>
      <c r="T60" s="53"/>
      <c r="U60" s="116">
        <v>15000</v>
      </c>
    </row>
    <row r="61" spans="1:21" ht="14.25" customHeight="1">
      <c r="A61" s="84"/>
      <c r="B61" s="92"/>
      <c r="C61" s="63">
        <v>6121</v>
      </c>
      <c r="D61" s="37" t="s">
        <v>193</v>
      </c>
      <c r="E61" s="101" t="s">
        <v>199</v>
      </c>
      <c r="F61" s="72"/>
      <c r="G61" s="73">
        <v>0</v>
      </c>
      <c r="H61" s="53"/>
      <c r="I61" s="73">
        <v>0</v>
      </c>
      <c r="J61" s="53"/>
      <c r="K61" s="73">
        <v>0</v>
      </c>
      <c r="L61" s="53"/>
      <c r="M61" s="73">
        <v>0</v>
      </c>
      <c r="N61" s="53"/>
      <c r="O61" s="116">
        <v>0</v>
      </c>
      <c r="P61" s="53"/>
      <c r="Q61" s="116">
        <v>0</v>
      </c>
      <c r="R61" s="53">
        <v>2700</v>
      </c>
      <c r="S61" s="116">
        <v>2700</v>
      </c>
      <c r="T61" s="53"/>
      <c r="U61" s="116">
        <v>2700</v>
      </c>
    </row>
    <row r="62" spans="1:21" ht="14.25" customHeight="1">
      <c r="A62" s="84"/>
      <c r="B62" s="92"/>
      <c r="C62" s="63">
        <v>6313</v>
      </c>
      <c r="D62" s="37" t="s">
        <v>61</v>
      </c>
      <c r="E62" s="101" t="s">
        <v>62</v>
      </c>
      <c r="F62" s="72"/>
      <c r="G62" s="73">
        <v>0</v>
      </c>
      <c r="H62" s="53">
        <v>988</v>
      </c>
      <c r="I62" s="73">
        <v>988</v>
      </c>
      <c r="J62" s="53"/>
      <c r="K62" s="73">
        <v>988</v>
      </c>
      <c r="L62" s="53"/>
      <c r="M62" s="73">
        <v>988</v>
      </c>
      <c r="N62" s="53"/>
      <c r="O62" s="116">
        <v>988</v>
      </c>
      <c r="P62" s="53"/>
      <c r="Q62" s="116">
        <v>988</v>
      </c>
      <c r="R62" s="53"/>
      <c r="S62" s="116">
        <v>988</v>
      </c>
      <c r="T62" s="53"/>
      <c r="U62" s="116">
        <v>988</v>
      </c>
    </row>
    <row r="63" spans="1:21" ht="14.25" customHeight="1">
      <c r="A63" s="84"/>
      <c r="B63" s="92"/>
      <c r="C63" s="63">
        <v>6313</v>
      </c>
      <c r="D63" s="37" t="s">
        <v>63</v>
      </c>
      <c r="E63" s="101" t="s">
        <v>64</v>
      </c>
      <c r="F63" s="72"/>
      <c r="G63" s="73">
        <v>0</v>
      </c>
      <c r="H63" s="53">
        <v>390</v>
      </c>
      <c r="I63" s="73">
        <v>390</v>
      </c>
      <c r="J63" s="53"/>
      <c r="K63" s="73">
        <v>390</v>
      </c>
      <c r="L63" s="53">
        <v>-390</v>
      </c>
      <c r="M63" s="73">
        <v>0</v>
      </c>
      <c r="N63" s="53"/>
      <c r="O63" s="116">
        <v>0</v>
      </c>
      <c r="P63" s="53"/>
      <c r="Q63" s="116">
        <v>0</v>
      </c>
      <c r="R63" s="53"/>
      <c r="S63" s="116">
        <v>0</v>
      </c>
      <c r="T63" s="53"/>
      <c r="U63" s="116">
        <v>0</v>
      </c>
    </row>
    <row r="64" spans="1:21" ht="14.25" customHeight="1">
      <c r="A64" s="84"/>
      <c r="B64" s="92"/>
      <c r="C64" s="63">
        <v>6313</v>
      </c>
      <c r="D64" s="37" t="s">
        <v>65</v>
      </c>
      <c r="E64" s="101" t="s">
        <v>66</v>
      </c>
      <c r="F64" s="72"/>
      <c r="G64" s="73">
        <v>0</v>
      </c>
      <c r="H64" s="53">
        <v>1200</v>
      </c>
      <c r="I64" s="73">
        <v>1200</v>
      </c>
      <c r="J64" s="53"/>
      <c r="K64" s="73">
        <v>1200</v>
      </c>
      <c r="L64" s="53"/>
      <c r="M64" s="73">
        <v>1200</v>
      </c>
      <c r="N64" s="53"/>
      <c r="O64" s="116">
        <v>1200</v>
      </c>
      <c r="P64" s="53"/>
      <c r="Q64" s="116">
        <v>1200</v>
      </c>
      <c r="R64" s="53"/>
      <c r="S64" s="116">
        <v>1200</v>
      </c>
      <c r="T64" s="53"/>
      <c r="U64" s="116">
        <v>1200</v>
      </c>
    </row>
    <row r="65" spans="1:21" ht="14.25" customHeight="1">
      <c r="A65" s="84"/>
      <c r="B65" s="92"/>
      <c r="C65" s="63">
        <v>6313</v>
      </c>
      <c r="D65" s="37" t="s">
        <v>67</v>
      </c>
      <c r="E65" s="101" t="s">
        <v>70</v>
      </c>
      <c r="F65" s="72"/>
      <c r="G65" s="73">
        <v>0</v>
      </c>
      <c r="H65" s="53">
        <v>380</v>
      </c>
      <c r="I65" s="73">
        <v>380</v>
      </c>
      <c r="J65" s="53"/>
      <c r="K65" s="73">
        <v>380</v>
      </c>
      <c r="L65" s="53"/>
      <c r="M65" s="73">
        <v>380</v>
      </c>
      <c r="N65" s="53"/>
      <c r="O65" s="116">
        <v>380</v>
      </c>
      <c r="P65" s="53"/>
      <c r="Q65" s="116">
        <v>380</v>
      </c>
      <c r="R65" s="53"/>
      <c r="S65" s="116">
        <v>380</v>
      </c>
      <c r="T65" s="53"/>
      <c r="U65" s="116">
        <v>380</v>
      </c>
    </row>
    <row r="66" spans="1:21" ht="14.25" customHeight="1">
      <c r="A66" s="84"/>
      <c r="B66" s="92"/>
      <c r="C66" s="63">
        <v>6313</v>
      </c>
      <c r="D66" s="37" t="s">
        <v>68</v>
      </c>
      <c r="E66" s="101" t="s">
        <v>69</v>
      </c>
      <c r="F66" s="72"/>
      <c r="G66" s="73">
        <v>0</v>
      </c>
      <c r="H66" s="53">
        <v>700</v>
      </c>
      <c r="I66" s="73">
        <v>700</v>
      </c>
      <c r="J66" s="53"/>
      <c r="K66" s="73">
        <v>700</v>
      </c>
      <c r="L66" s="53"/>
      <c r="M66" s="73">
        <v>700</v>
      </c>
      <c r="N66" s="53"/>
      <c r="O66" s="116">
        <v>700</v>
      </c>
      <c r="P66" s="53"/>
      <c r="Q66" s="116">
        <v>700</v>
      </c>
      <c r="R66" s="53"/>
      <c r="S66" s="116">
        <v>700</v>
      </c>
      <c r="T66" s="53"/>
      <c r="U66" s="116">
        <v>700</v>
      </c>
    </row>
    <row r="67" spans="1:21" ht="14.25" customHeight="1">
      <c r="A67" s="84"/>
      <c r="B67" s="92"/>
      <c r="C67" s="63">
        <v>6313</v>
      </c>
      <c r="D67" s="37" t="s">
        <v>71</v>
      </c>
      <c r="E67" s="101" t="s">
        <v>72</v>
      </c>
      <c r="F67" s="72"/>
      <c r="G67" s="73">
        <v>0</v>
      </c>
      <c r="H67" s="53">
        <v>1124.2</v>
      </c>
      <c r="I67" s="73">
        <v>1124.2</v>
      </c>
      <c r="J67" s="53"/>
      <c r="K67" s="73">
        <v>1124.2</v>
      </c>
      <c r="L67" s="53"/>
      <c r="M67" s="73">
        <v>1124.2</v>
      </c>
      <c r="N67" s="53"/>
      <c r="O67" s="116">
        <v>1124.2</v>
      </c>
      <c r="P67" s="53"/>
      <c r="Q67" s="116">
        <v>1124.2</v>
      </c>
      <c r="R67" s="53"/>
      <c r="S67" s="116">
        <v>1124.2</v>
      </c>
      <c r="T67" s="53"/>
      <c r="U67" s="116">
        <v>1124.2</v>
      </c>
    </row>
    <row r="68" spans="1:21" ht="14.25" customHeight="1">
      <c r="A68" s="84"/>
      <c r="B68" s="92"/>
      <c r="C68" s="63">
        <v>5171</v>
      </c>
      <c r="D68" s="37" t="s">
        <v>73</v>
      </c>
      <c r="E68" s="101" t="s">
        <v>74</v>
      </c>
      <c r="F68" s="72"/>
      <c r="G68" s="73">
        <v>0</v>
      </c>
      <c r="H68" s="53">
        <v>212</v>
      </c>
      <c r="I68" s="73">
        <v>212</v>
      </c>
      <c r="J68" s="53"/>
      <c r="K68" s="73">
        <v>212</v>
      </c>
      <c r="L68" s="53"/>
      <c r="M68" s="73">
        <v>212</v>
      </c>
      <c r="N68" s="53">
        <v>-14.5</v>
      </c>
      <c r="O68" s="116">
        <v>197.5</v>
      </c>
      <c r="P68" s="53"/>
      <c r="Q68" s="116">
        <v>197.5</v>
      </c>
      <c r="R68" s="53"/>
      <c r="S68" s="116">
        <v>197.5</v>
      </c>
      <c r="T68" s="53"/>
      <c r="U68" s="116">
        <v>197.5</v>
      </c>
    </row>
    <row r="69" spans="1:21" ht="14.25" customHeight="1">
      <c r="A69" s="84"/>
      <c r="B69" s="92"/>
      <c r="C69" s="63">
        <v>5171</v>
      </c>
      <c r="D69" s="37" t="s">
        <v>138</v>
      </c>
      <c r="E69" s="101" t="s">
        <v>172</v>
      </c>
      <c r="F69" s="72"/>
      <c r="G69" s="73">
        <v>0</v>
      </c>
      <c r="H69" s="53"/>
      <c r="I69" s="73">
        <v>0</v>
      </c>
      <c r="J69" s="53">
        <v>500</v>
      </c>
      <c r="K69" s="73">
        <v>500</v>
      </c>
      <c r="L69" s="53"/>
      <c r="M69" s="73">
        <v>500</v>
      </c>
      <c r="N69" s="53"/>
      <c r="O69" s="116">
        <v>500</v>
      </c>
      <c r="P69" s="53"/>
      <c r="Q69" s="116">
        <v>500</v>
      </c>
      <c r="R69" s="53"/>
      <c r="S69" s="116">
        <v>500</v>
      </c>
      <c r="T69" s="53"/>
      <c r="U69" s="116">
        <v>500</v>
      </c>
    </row>
    <row r="70" spans="1:21" ht="14.25" customHeight="1">
      <c r="A70" s="84"/>
      <c r="B70" s="92"/>
      <c r="C70" s="63">
        <v>5171</v>
      </c>
      <c r="D70" s="37" t="s">
        <v>177</v>
      </c>
      <c r="E70" s="101" t="s">
        <v>178</v>
      </c>
      <c r="F70" s="72"/>
      <c r="G70" s="73">
        <v>0</v>
      </c>
      <c r="H70" s="53"/>
      <c r="I70" s="73">
        <v>0</v>
      </c>
      <c r="J70" s="53"/>
      <c r="K70" s="73">
        <v>0</v>
      </c>
      <c r="L70" s="53"/>
      <c r="M70" s="73">
        <v>0</v>
      </c>
      <c r="N70" s="53"/>
      <c r="O70" s="116">
        <v>0</v>
      </c>
      <c r="P70" s="53"/>
      <c r="Q70" s="116">
        <v>0</v>
      </c>
      <c r="R70" s="53">
        <v>418</v>
      </c>
      <c r="S70" s="116">
        <v>418</v>
      </c>
      <c r="T70" s="53"/>
      <c r="U70" s="116">
        <v>418</v>
      </c>
    </row>
    <row r="71" spans="1:21" ht="14.25" customHeight="1">
      <c r="A71" s="84"/>
      <c r="B71" s="92"/>
      <c r="C71" s="63">
        <v>5171</v>
      </c>
      <c r="D71" s="37" t="s">
        <v>179</v>
      </c>
      <c r="E71" s="101" t="s">
        <v>180</v>
      </c>
      <c r="F71" s="72"/>
      <c r="G71" s="73">
        <v>0</v>
      </c>
      <c r="H71" s="53"/>
      <c r="I71" s="73">
        <v>0</v>
      </c>
      <c r="J71" s="53"/>
      <c r="K71" s="73">
        <v>0</v>
      </c>
      <c r="L71" s="53"/>
      <c r="M71" s="73">
        <v>0</v>
      </c>
      <c r="N71" s="53"/>
      <c r="O71" s="116">
        <v>0</v>
      </c>
      <c r="P71" s="53"/>
      <c r="Q71" s="116">
        <v>0</v>
      </c>
      <c r="R71" s="53">
        <v>1600</v>
      </c>
      <c r="S71" s="116">
        <v>1600</v>
      </c>
      <c r="T71" s="53"/>
      <c r="U71" s="116">
        <v>1600</v>
      </c>
    </row>
    <row r="72" spans="1:21" ht="14.25" customHeight="1">
      <c r="A72" s="84"/>
      <c r="B72" s="92"/>
      <c r="C72" s="87">
        <v>6121</v>
      </c>
      <c r="D72" s="34"/>
      <c r="E72" s="34" t="s">
        <v>31</v>
      </c>
      <c r="F72" s="72"/>
      <c r="G72" s="97">
        <f>SUM(G54:G58)</f>
        <v>40500</v>
      </c>
      <c r="H72" s="126">
        <f>SUM(H54:H58)</f>
        <v>27140.1</v>
      </c>
      <c r="I72" s="97">
        <f>SUM(G72:H72)</f>
        <v>67640.1</v>
      </c>
      <c r="J72" s="126">
        <v>500</v>
      </c>
      <c r="K72" s="97">
        <f>SUM(I72:J72)</f>
        <v>68140.1</v>
      </c>
      <c r="L72" s="225">
        <v>-2074.2</v>
      </c>
      <c r="M72" s="97">
        <f>SUM(K72:L72)</f>
        <v>66065.90000000001</v>
      </c>
      <c r="N72" s="225">
        <v>-1999.3</v>
      </c>
      <c r="O72" s="124">
        <f>SUM(M72:N72)</f>
        <v>64066.600000000006</v>
      </c>
      <c r="P72" s="225"/>
      <c r="Q72" s="124">
        <f>SUM(O72:P72)</f>
        <v>64066.600000000006</v>
      </c>
      <c r="R72" s="225">
        <v>13444.2</v>
      </c>
      <c r="S72" s="124">
        <f>SUM(Q72:R72)</f>
        <v>77510.8</v>
      </c>
      <c r="T72" s="225"/>
      <c r="U72" s="124">
        <f>SUM(S72:T72)</f>
        <v>77510.8</v>
      </c>
    </row>
    <row r="73" spans="1:21" ht="14.25" customHeight="1">
      <c r="A73" s="84"/>
      <c r="B73" s="92"/>
      <c r="C73" s="87">
        <v>6122</v>
      </c>
      <c r="D73" s="34"/>
      <c r="E73" s="34" t="s">
        <v>31</v>
      </c>
      <c r="F73" s="72"/>
      <c r="G73" s="244">
        <v>0</v>
      </c>
      <c r="H73" s="126"/>
      <c r="I73" s="244">
        <v>0</v>
      </c>
      <c r="J73" s="126"/>
      <c r="K73" s="244">
        <v>0</v>
      </c>
      <c r="L73" s="225"/>
      <c r="M73" s="244">
        <v>0</v>
      </c>
      <c r="N73" s="225"/>
      <c r="O73" s="124">
        <v>0</v>
      </c>
      <c r="P73" s="225"/>
      <c r="Q73" s="124">
        <v>0</v>
      </c>
      <c r="R73" s="225">
        <v>391.8</v>
      </c>
      <c r="S73" s="124">
        <v>391.8</v>
      </c>
      <c r="T73" s="225"/>
      <c r="U73" s="124">
        <v>391.8</v>
      </c>
    </row>
    <row r="74" spans="1:21" ht="14.25" customHeight="1">
      <c r="A74" s="71"/>
      <c r="B74" s="63"/>
      <c r="C74" s="87">
        <v>6313</v>
      </c>
      <c r="D74" s="34"/>
      <c r="E74" s="34" t="s">
        <v>57</v>
      </c>
      <c r="F74" s="72"/>
      <c r="G74" s="235">
        <f>SUM(G62:G67)</f>
        <v>0</v>
      </c>
      <c r="H74" s="236">
        <f>SUM(H62:H67)</f>
        <v>4782.2</v>
      </c>
      <c r="I74" s="235">
        <f>SUM(G74:H74)</f>
        <v>4782.2</v>
      </c>
      <c r="J74" s="52"/>
      <c r="K74" s="235">
        <f>SUM(I74:J74)</f>
        <v>4782.2</v>
      </c>
      <c r="L74" s="236">
        <v>-390</v>
      </c>
      <c r="M74" s="235">
        <f>SUM(K74:L74)</f>
        <v>4392.2</v>
      </c>
      <c r="N74" s="236"/>
      <c r="O74" s="237">
        <f>SUM(M74:N74)</f>
        <v>4392.2</v>
      </c>
      <c r="P74" s="236"/>
      <c r="Q74" s="237">
        <f>SUM(O74:P74)</f>
        <v>4392.2</v>
      </c>
      <c r="R74" s="236"/>
      <c r="S74" s="237">
        <f>SUM(Q74:R74)</f>
        <v>4392.2</v>
      </c>
      <c r="T74" s="236"/>
      <c r="U74" s="237">
        <f>SUM(S74:T74)</f>
        <v>4392.2</v>
      </c>
    </row>
    <row r="75" spans="1:21" ht="14.25" customHeight="1">
      <c r="A75" s="71"/>
      <c r="B75" s="63"/>
      <c r="C75" s="87">
        <v>5137</v>
      </c>
      <c r="D75" s="34"/>
      <c r="E75" s="34" t="s">
        <v>58</v>
      </c>
      <c r="F75" s="72"/>
      <c r="G75" s="215">
        <v>0</v>
      </c>
      <c r="H75" s="216"/>
      <c r="I75" s="215">
        <v>0</v>
      </c>
      <c r="J75" s="216"/>
      <c r="K75" s="215">
        <v>0</v>
      </c>
      <c r="L75" s="52"/>
      <c r="M75" s="215">
        <v>0</v>
      </c>
      <c r="N75" s="216">
        <v>1945.5</v>
      </c>
      <c r="O75" s="215">
        <f>SUM(M75:N75)</f>
        <v>1945.5</v>
      </c>
      <c r="P75" s="216"/>
      <c r="Q75" s="215">
        <f>SUM(O75:P75)</f>
        <v>1945.5</v>
      </c>
      <c r="R75" s="216">
        <v>-391.8</v>
      </c>
      <c r="S75" s="215">
        <f>SUM(Q75:R75)</f>
        <v>1553.7</v>
      </c>
      <c r="T75" s="216"/>
      <c r="U75" s="215">
        <f>SUM(S75:T75)</f>
        <v>1553.7</v>
      </c>
    </row>
    <row r="76" spans="1:21" ht="14.25" customHeight="1" thickBot="1">
      <c r="A76" s="192"/>
      <c r="B76" s="193"/>
      <c r="C76" s="100">
        <v>5171</v>
      </c>
      <c r="D76" s="194"/>
      <c r="E76" s="194" t="s">
        <v>58</v>
      </c>
      <c r="F76" s="196"/>
      <c r="G76" s="238">
        <f>SUM(G68)</f>
        <v>0</v>
      </c>
      <c r="H76" s="206">
        <f>SUM(H68)</f>
        <v>212</v>
      </c>
      <c r="I76" s="238">
        <f>SUM(G76:H76)</f>
        <v>212</v>
      </c>
      <c r="J76" s="206">
        <v>500</v>
      </c>
      <c r="K76" s="238">
        <f>SUM(I76:J76)</f>
        <v>712</v>
      </c>
      <c r="L76" s="102"/>
      <c r="M76" s="238">
        <f>SUM(K76:L76)</f>
        <v>712</v>
      </c>
      <c r="N76" s="206">
        <v>-14.5</v>
      </c>
      <c r="O76" s="238">
        <f>SUM(M76:N76)</f>
        <v>697.5</v>
      </c>
      <c r="P76" s="206"/>
      <c r="Q76" s="238">
        <f>SUM(O76:P76)</f>
        <v>697.5</v>
      </c>
      <c r="R76" s="206">
        <v>2018</v>
      </c>
      <c r="S76" s="238">
        <f>SUM(Q76:R76)</f>
        <v>2715.5</v>
      </c>
      <c r="T76" s="206"/>
      <c r="U76" s="238">
        <f>SUM(S76:T76)</f>
        <v>2715.5</v>
      </c>
    </row>
    <row r="77" spans="1:21" ht="14.25" customHeight="1">
      <c r="A77" s="84">
        <v>94</v>
      </c>
      <c r="B77" s="85">
        <v>3522</v>
      </c>
      <c r="C77" s="85"/>
      <c r="D77" s="37"/>
      <c r="E77" s="86" t="s">
        <v>75</v>
      </c>
      <c r="F77" s="178"/>
      <c r="G77" s="111">
        <f>SUM(G91)</f>
        <v>0</v>
      </c>
      <c r="H77" s="51"/>
      <c r="I77" s="111">
        <f>SUM(I91)</f>
        <v>585</v>
      </c>
      <c r="J77" s="51"/>
      <c r="K77" s="111">
        <f>SUM(K91+K89)</f>
        <v>1960</v>
      </c>
      <c r="L77" s="51"/>
      <c r="M77" s="111">
        <f>SUM(M91+M89)</f>
        <v>2380</v>
      </c>
      <c r="N77" s="51"/>
      <c r="O77" s="127">
        <f>SUM(O87+O88+O91+O90+O89)</f>
        <v>7383</v>
      </c>
      <c r="P77" s="51"/>
      <c r="Q77" s="127">
        <f>SUM(Q87+Q88+Q91+Q90+Q89)</f>
        <v>7383</v>
      </c>
      <c r="R77" s="51"/>
      <c r="S77" s="127">
        <f>SUM(S87+S88+S91+S90+S89)</f>
        <v>5869</v>
      </c>
      <c r="T77" s="51"/>
      <c r="U77" s="127">
        <f>SUM(U87+U88+U91+U90+U89)</f>
        <v>5869</v>
      </c>
    </row>
    <row r="78" spans="1:21" ht="14.25" customHeight="1">
      <c r="A78" s="84"/>
      <c r="B78" s="85"/>
      <c r="C78" s="92">
        <v>6313</v>
      </c>
      <c r="D78" s="37" t="s">
        <v>132</v>
      </c>
      <c r="E78" s="101" t="s">
        <v>133</v>
      </c>
      <c r="F78" s="178"/>
      <c r="G78" s="70">
        <v>0</v>
      </c>
      <c r="H78" s="51"/>
      <c r="I78" s="70">
        <v>0</v>
      </c>
      <c r="J78" s="51">
        <v>1375</v>
      </c>
      <c r="K78" s="70">
        <v>1375</v>
      </c>
      <c r="L78" s="51"/>
      <c r="M78" s="70">
        <v>1375</v>
      </c>
      <c r="N78" s="51"/>
      <c r="O78" s="163">
        <v>1375</v>
      </c>
      <c r="P78" s="51"/>
      <c r="Q78" s="163">
        <v>1375</v>
      </c>
      <c r="R78" s="51"/>
      <c r="S78" s="163">
        <v>1375</v>
      </c>
      <c r="T78" s="51"/>
      <c r="U78" s="163">
        <v>1375</v>
      </c>
    </row>
    <row r="79" spans="1:21" ht="14.25" customHeight="1">
      <c r="A79" s="71"/>
      <c r="B79" s="63"/>
      <c r="C79" s="63">
        <v>5171</v>
      </c>
      <c r="D79" s="29" t="s">
        <v>76</v>
      </c>
      <c r="E79" s="37" t="s">
        <v>77</v>
      </c>
      <c r="F79" s="73"/>
      <c r="G79" s="73">
        <v>0</v>
      </c>
      <c r="H79" s="52">
        <v>585</v>
      </c>
      <c r="I79" s="73">
        <v>585</v>
      </c>
      <c r="J79" s="52"/>
      <c r="K79" s="73">
        <v>585</v>
      </c>
      <c r="L79" s="52"/>
      <c r="M79" s="73">
        <v>585</v>
      </c>
      <c r="N79" s="52"/>
      <c r="O79" s="116">
        <v>585</v>
      </c>
      <c r="P79" s="52"/>
      <c r="Q79" s="116">
        <v>585</v>
      </c>
      <c r="R79" s="52"/>
      <c r="S79" s="116">
        <v>585</v>
      </c>
      <c r="T79" s="52"/>
      <c r="U79" s="116">
        <v>585</v>
      </c>
    </row>
    <row r="80" spans="1:21" ht="14.25" customHeight="1">
      <c r="A80" s="67"/>
      <c r="B80" s="68"/>
      <c r="C80" s="68">
        <v>5171</v>
      </c>
      <c r="D80" s="32" t="s">
        <v>144</v>
      </c>
      <c r="E80" s="37" t="s">
        <v>145</v>
      </c>
      <c r="F80" s="219"/>
      <c r="G80" s="226">
        <v>0</v>
      </c>
      <c r="H80" s="51"/>
      <c r="I80" s="226">
        <v>0</v>
      </c>
      <c r="J80" s="51"/>
      <c r="K80" s="226">
        <v>0</v>
      </c>
      <c r="L80" s="51">
        <v>240</v>
      </c>
      <c r="M80" s="226">
        <v>240</v>
      </c>
      <c r="N80" s="51"/>
      <c r="O80" s="163">
        <v>240</v>
      </c>
      <c r="P80" s="51"/>
      <c r="Q80" s="163">
        <v>240</v>
      </c>
      <c r="R80" s="51"/>
      <c r="S80" s="163">
        <v>240</v>
      </c>
      <c r="T80" s="51"/>
      <c r="U80" s="163">
        <v>240</v>
      </c>
    </row>
    <row r="81" spans="1:21" ht="14.25" customHeight="1">
      <c r="A81" s="67"/>
      <c r="B81" s="68"/>
      <c r="C81" s="68">
        <v>5171</v>
      </c>
      <c r="D81" s="32" t="s">
        <v>146</v>
      </c>
      <c r="E81" s="37" t="s">
        <v>147</v>
      </c>
      <c r="F81" s="219"/>
      <c r="G81" s="226">
        <v>0</v>
      </c>
      <c r="H81" s="51"/>
      <c r="I81" s="226">
        <v>0</v>
      </c>
      <c r="J81" s="51"/>
      <c r="K81" s="226">
        <v>0</v>
      </c>
      <c r="L81" s="51">
        <v>180</v>
      </c>
      <c r="M81" s="226">
        <v>180</v>
      </c>
      <c r="N81" s="51">
        <v>-180</v>
      </c>
      <c r="O81" s="163">
        <v>0</v>
      </c>
      <c r="P81" s="51"/>
      <c r="Q81" s="163">
        <v>0</v>
      </c>
      <c r="R81" s="51"/>
      <c r="S81" s="163">
        <v>0</v>
      </c>
      <c r="T81" s="51"/>
      <c r="U81" s="163">
        <v>0</v>
      </c>
    </row>
    <row r="82" spans="1:21" ht="14.25" customHeight="1">
      <c r="A82" s="67"/>
      <c r="B82" s="68"/>
      <c r="C82" s="68">
        <v>6313</v>
      </c>
      <c r="D82" s="32" t="s">
        <v>146</v>
      </c>
      <c r="E82" s="37" t="s">
        <v>154</v>
      </c>
      <c r="F82" s="219"/>
      <c r="G82" s="226">
        <v>0</v>
      </c>
      <c r="H82" s="51"/>
      <c r="I82" s="226">
        <v>0</v>
      </c>
      <c r="J82" s="51"/>
      <c r="K82" s="226">
        <v>0</v>
      </c>
      <c r="L82" s="51"/>
      <c r="M82" s="226">
        <v>0</v>
      </c>
      <c r="N82" s="51">
        <v>180</v>
      </c>
      <c r="O82" s="163">
        <v>180</v>
      </c>
      <c r="P82" s="51"/>
      <c r="Q82" s="163">
        <v>180</v>
      </c>
      <c r="R82" s="51"/>
      <c r="S82" s="163">
        <v>180</v>
      </c>
      <c r="T82" s="51"/>
      <c r="U82" s="163">
        <v>180</v>
      </c>
    </row>
    <row r="83" spans="1:21" ht="14.25" customHeight="1">
      <c r="A83" s="67"/>
      <c r="B83" s="68"/>
      <c r="C83" s="68">
        <v>5171</v>
      </c>
      <c r="D83" s="32" t="s">
        <v>155</v>
      </c>
      <c r="E83" s="37" t="s">
        <v>156</v>
      </c>
      <c r="F83" s="219"/>
      <c r="G83" s="226">
        <v>0</v>
      </c>
      <c r="H83" s="51"/>
      <c r="I83" s="226">
        <v>0</v>
      </c>
      <c r="J83" s="51"/>
      <c r="K83" s="226">
        <v>0</v>
      </c>
      <c r="L83" s="51"/>
      <c r="M83" s="226">
        <v>0</v>
      </c>
      <c r="N83" s="51">
        <v>115</v>
      </c>
      <c r="O83" s="163">
        <v>115</v>
      </c>
      <c r="P83" s="51"/>
      <c r="Q83" s="163">
        <v>115</v>
      </c>
      <c r="R83" s="51"/>
      <c r="S83" s="163">
        <v>115</v>
      </c>
      <c r="T83" s="51"/>
      <c r="U83" s="163">
        <v>115</v>
      </c>
    </row>
    <row r="84" spans="1:21" ht="14.25" customHeight="1">
      <c r="A84" s="67"/>
      <c r="B84" s="68"/>
      <c r="C84" s="68">
        <v>6121</v>
      </c>
      <c r="D84" s="32" t="s">
        <v>157</v>
      </c>
      <c r="E84" s="37" t="s">
        <v>158</v>
      </c>
      <c r="F84" s="219"/>
      <c r="G84" s="226">
        <v>0</v>
      </c>
      <c r="H84" s="51"/>
      <c r="I84" s="226">
        <v>0</v>
      </c>
      <c r="J84" s="51"/>
      <c r="K84" s="226">
        <v>0</v>
      </c>
      <c r="L84" s="51"/>
      <c r="M84" s="226">
        <v>0</v>
      </c>
      <c r="N84" s="51">
        <v>3553</v>
      </c>
      <c r="O84" s="163">
        <v>3553</v>
      </c>
      <c r="P84" s="51"/>
      <c r="Q84" s="163">
        <v>3553</v>
      </c>
      <c r="R84" s="51">
        <v>-1264</v>
      </c>
      <c r="S84" s="163">
        <v>2289</v>
      </c>
      <c r="T84" s="51"/>
      <c r="U84" s="163">
        <v>2289</v>
      </c>
    </row>
    <row r="85" spans="1:21" ht="14.25" customHeight="1">
      <c r="A85" s="67"/>
      <c r="B85" s="68"/>
      <c r="C85" s="68">
        <v>6122</v>
      </c>
      <c r="D85" s="32" t="s">
        <v>157</v>
      </c>
      <c r="E85" s="37" t="s">
        <v>158</v>
      </c>
      <c r="F85" s="219"/>
      <c r="G85" s="226">
        <v>0</v>
      </c>
      <c r="H85" s="51"/>
      <c r="I85" s="226">
        <v>0</v>
      </c>
      <c r="J85" s="51"/>
      <c r="K85" s="226">
        <v>0</v>
      </c>
      <c r="L85" s="51"/>
      <c r="M85" s="226">
        <v>0</v>
      </c>
      <c r="N85" s="51">
        <v>180</v>
      </c>
      <c r="O85" s="163">
        <v>180</v>
      </c>
      <c r="P85" s="51"/>
      <c r="Q85" s="163">
        <v>180</v>
      </c>
      <c r="R85" s="51">
        <v>-73.5</v>
      </c>
      <c r="S85" s="163">
        <v>106.5</v>
      </c>
      <c r="T85" s="51"/>
      <c r="U85" s="163">
        <v>106.5</v>
      </c>
    </row>
    <row r="86" spans="1:21" ht="14.25" customHeight="1">
      <c r="A86" s="67"/>
      <c r="B86" s="68"/>
      <c r="C86" s="68">
        <v>5137</v>
      </c>
      <c r="D86" s="32" t="s">
        <v>157</v>
      </c>
      <c r="E86" s="37" t="s">
        <v>158</v>
      </c>
      <c r="F86" s="219"/>
      <c r="G86" s="226">
        <v>0</v>
      </c>
      <c r="H86" s="51"/>
      <c r="I86" s="226">
        <v>0</v>
      </c>
      <c r="J86" s="51"/>
      <c r="K86" s="226">
        <v>0</v>
      </c>
      <c r="L86" s="51"/>
      <c r="M86" s="226">
        <v>0</v>
      </c>
      <c r="N86" s="51">
        <v>1155</v>
      </c>
      <c r="O86" s="163">
        <v>1155</v>
      </c>
      <c r="P86" s="51"/>
      <c r="Q86" s="163">
        <v>1155</v>
      </c>
      <c r="R86" s="51">
        <v>-176.5</v>
      </c>
      <c r="S86" s="163">
        <v>978.5</v>
      </c>
      <c r="T86" s="51"/>
      <c r="U86" s="163">
        <v>978.5</v>
      </c>
    </row>
    <row r="87" spans="1:21" ht="14.25" customHeight="1">
      <c r="A87" s="67"/>
      <c r="B87" s="68"/>
      <c r="C87" s="87">
        <v>6121</v>
      </c>
      <c r="D87" s="34"/>
      <c r="E87" s="34" t="s">
        <v>31</v>
      </c>
      <c r="F87" s="219"/>
      <c r="G87" s="97">
        <v>0</v>
      </c>
      <c r="H87" s="126"/>
      <c r="I87" s="97">
        <v>0</v>
      </c>
      <c r="J87" s="126"/>
      <c r="K87" s="97">
        <v>0</v>
      </c>
      <c r="L87" s="225"/>
      <c r="M87" s="97">
        <v>0</v>
      </c>
      <c r="N87" s="225">
        <v>3553</v>
      </c>
      <c r="O87" s="124">
        <f>SUM(M87:N87)</f>
        <v>3553</v>
      </c>
      <c r="P87" s="225"/>
      <c r="Q87" s="124">
        <f>SUM(O87:P87)</f>
        <v>3553</v>
      </c>
      <c r="R87" s="225">
        <v>-1264</v>
      </c>
      <c r="S87" s="124">
        <f>SUM(Q87:R87)</f>
        <v>2289</v>
      </c>
      <c r="T87" s="225"/>
      <c r="U87" s="124">
        <f>SUM(S87:T87)</f>
        <v>2289</v>
      </c>
    </row>
    <row r="88" spans="1:21" ht="14.25" customHeight="1">
      <c r="A88" s="67"/>
      <c r="B88" s="68"/>
      <c r="C88" s="181">
        <v>6122</v>
      </c>
      <c r="D88" s="182"/>
      <c r="E88" s="34" t="s">
        <v>31</v>
      </c>
      <c r="F88" s="219"/>
      <c r="G88" s="239">
        <v>0</v>
      </c>
      <c r="H88" s="125"/>
      <c r="I88" s="239">
        <v>0</v>
      </c>
      <c r="J88" s="125"/>
      <c r="K88" s="239">
        <v>0</v>
      </c>
      <c r="L88" s="200"/>
      <c r="M88" s="239">
        <v>0</v>
      </c>
      <c r="N88" s="200">
        <v>180</v>
      </c>
      <c r="O88" s="115">
        <v>180</v>
      </c>
      <c r="P88" s="200"/>
      <c r="Q88" s="115">
        <v>180</v>
      </c>
      <c r="R88" s="200">
        <v>-73.5</v>
      </c>
      <c r="S88" s="124">
        <f>SUM(Q88:R88)</f>
        <v>106.5</v>
      </c>
      <c r="T88" s="200"/>
      <c r="U88" s="124">
        <f>SUM(S88:T88)</f>
        <v>106.5</v>
      </c>
    </row>
    <row r="89" spans="1:21" ht="14.25" customHeight="1">
      <c r="A89" s="67"/>
      <c r="B89" s="68"/>
      <c r="C89" s="181">
        <v>6313</v>
      </c>
      <c r="D89" s="182"/>
      <c r="E89" s="31" t="s">
        <v>57</v>
      </c>
      <c r="F89" s="219"/>
      <c r="G89" s="203">
        <v>0</v>
      </c>
      <c r="H89" s="201"/>
      <c r="I89" s="203">
        <v>0</v>
      </c>
      <c r="J89" s="201">
        <v>1375</v>
      </c>
      <c r="K89" s="203">
        <f>SUM(I89:J89)</f>
        <v>1375</v>
      </c>
      <c r="L89" s="51"/>
      <c r="M89" s="203">
        <f>SUM(K89:L89)</f>
        <v>1375</v>
      </c>
      <c r="N89" s="201">
        <v>180</v>
      </c>
      <c r="O89" s="204">
        <f>SUM(M89:N89)</f>
        <v>1555</v>
      </c>
      <c r="P89" s="201"/>
      <c r="Q89" s="204">
        <f>SUM(O89:P89)</f>
        <v>1555</v>
      </c>
      <c r="R89" s="201"/>
      <c r="S89" s="204">
        <f>SUM(Q89:R89)</f>
        <v>1555</v>
      </c>
      <c r="T89" s="201"/>
      <c r="U89" s="204">
        <f>SUM(S89:T89)</f>
        <v>1555</v>
      </c>
    </row>
    <row r="90" spans="1:21" ht="14.25" customHeight="1">
      <c r="A90" s="71"/>
      <c r="B90" s="63"/>
      <c r="C90" s="87">
        <v>5137</v>
      </c>
      <c r="D90" s="34"/>
      <c r="E90" s="34" t="s">
        <v>58</v>
      </c>
      <c r="F90" s="73"/>
      <c r="G90" s="215">
        <v>0</v>
      </c>
      <c r="H90" s="216"/>
      <c r="I90" s="215">
        <v>0</v>
      </c>
      <c r="J90" s="52"/>
      <c r="K90" s="215">
        <v>0</v>
      </c>
      <c r="L90" s="216"/>
      <c r="M90" s="215">
        <v>0</v>
      </c>
      <c r="N90" s="216">
        <v>1155</v>
      </c>
      <c r="O90" s="215">
        <f>SUM(M90:N90)</f>
        <v>1155</v>
      </c>
      <c r="P90" s="216"/>
      <c r="Q90" s="215">
        <f>SUM(O90:P90)</f>
        <v>1155</v>
      </c>
      <c r="R90" s="216">
        <v>-176.5</v>
      </c>
      <c r="S90" s="215">
        <f>SUM(Q90:R90)</f>
        <v>978.5</v>
      </c>
      <c r="T90" s="216"/>
      <c r="U90" s="215">
        <f>SUM(S90:T90)</f>
        <v>978.5</v>
      </c>
    </row>
    <row r="91" spans="1:21" ht="14.25" customHeight="1" thickBot="1">
      <c r="A91" s="192"/>
      <c r="B91" s="193"/>
      <c r="C91" s="100">
        <v>5171</v>
      </c>
      <c r="D91" s="194"/>
      <c r="E91" s="194" t="s">
        <v>58</v>
      </c>
      <c r="F91" s="196"/>
      <c r="G91" s="238">
        <f>SUM(G79)</f>
        <v>0</v>
      </c>
      <c r="H91" s="206">
        <f>SUM(H79)</f>
        <v>585</v>
      </c>
      <c r="I91" s="238">
        <f>SUM(G91:H91)</f>
        <v>585</v>
      </c>
      <c r="J91" s="102"/>
      <c r="K91" s="238">
        <f>SUM(I91:J91)</f>
        <v>585</v>
      </c>
      <c r="L91" s="206">
        <v>420</v>
      </c>
      <c r="M91" s="238">
        <f>SUM(K91:L91)</f>
        <v>1005</v>
      </c>
      <c r="N91" s="206">
        <v>-65</v>
      </c>
      <c r="O91" s="238">
        <f>SUM(M91:N91)</f>
        <v>940</v>
      </c>
      <c r="P91" s="206"/>
      <c r="Q91" s="238">
        <f>SUM(O91:P91)</f>
        <v>940</v>
      </c>
      <c r="R91" s="206"/>
      <c r="S91" s="238">
        <f>SUM(Q91:R91)</f>
        <v>940</v>
      </c>
      <c r="T91" s="206"/>
      <c r="U91" s="238">
        <f>SUM(S91:T91)</f>
        <v>940</v>
      </c>
    </row>
    <row r="92" spans="1:21" ht="14.25" customHeight="1">
      <c r="A92" s="88">
        <v>95</v>
      </c>
      <c r="B92" s="89">
        <v>3522</v>
      </c>
      <c r="C92" s="89"/>
      <c r="D92" s="35"/>
      <c r="E92" s="90" t="s">
        <v>78</v>
      </c>
      <c r="F92" s="207"/>
      <c r="G92" s="112">
        <f>G99</f>
        <v>0</v>
      </c>
      <c r="H92" s="54"/>
      <c r="I92" s="112">
        <f>I99</f>
        <v>214.8</v>
      </c>
      <c r="J92" s="54"/>
      <c r="K92" s="112">
        <f>K99+K98</f>
        <v>14314.8</v>
      </c>
      <c r="L92" s="54"/>
      <c r="M92" s="112">
        <f>M99+M98</f>
        <v>14314.8</v>
      </c>
      <c r="N92" s="54"/>
      <c r="O92" s="143">
        <f>O99+O98</f>
        <v>5214.8</v>
      </c>
      <c r="P92" s="54"/>
      <c r="Q92" s="143">
        <f>Q99+Q98</f>
        <v>5214.8</v>
      </c>
      <c r="R92" s="54"/>
      <c r="S92" s="143">
        <f>S99+S98+S97</f>
        <v>5752.8</v>
      </c>
      <c r="T92" s="54"/>
      <c r="U92" s="143">
        <f>U99+U98+U97</f>
        <v>5752.8</v>
      </c>
    </row>
    <row r="93" spans="1:21" ht="14.25" customHeight="1">
      <c r="A93" s="87"/>
      <c r="B93" s="87"/>
      <c r="C93" s="92">
        <v>6121</v>
      </c>
      <c r="D93" s="37" t="s">
        <v>134</v>
      </c>
      <c r="E93" s="101" t="s">
        <v>137</v>
      </c>
      <c r="F93" s="178"/>
      <c r="G93" s="70">
        <v>0</v>
      </c>
      <c r="H93" s="51"/>
      <c r="I93" s="70">
        <v>0</v>
      </c>
      <c r="J93" s="51">
        <v>9100</v>
      </c>
      <c r="K93" s="70">
        <v>9100</v>
      </c>
      <c r="L93" s="51"/>
      <c r="M93" s="70">
        <v>9100</v>
      </c>
      <c r="N93" s="51">
        <v>-9100</v>
      </c>
      <c r="O93" s="163">
        <v>0</v>
      </c>
      <c r="P93" s="51"/>
      <c r="Q93" s="163">
        <v>0</v>
      </c>
      <c r="R93" s="51"/>
      <c r="S93" s="163">
        <v>0</v>
      </c>
      <c r="T93" s="51"/>
      <c r="U93" s="163">
        <v>0</v>
      </c>
    </row>
    <row r="94" spans="1:21" ht="14.25" customHeight="1">
      <c r="A94" s="71"/>
      <c r="B94" s="87"/>
      <c r="C94" s="63">
        <v>6121</v>
      </c>
      <c r="D94" s="29" t="s">
        <v>135</v>
      </c>
      <c r="E94" s="242" t="s">
        <v>136</v>
      </c>
      <c r="F94" s="73">
        <v>4500</v>
      </c>
      <c r="G94" s="73">
        <v>0</v>
      </c>
      <c r="H94" s="52"/>
      <c r="I94" s="73">
        <v>0</v>
      </c>
      <c r="J94" s="52">
        <v>5000</v>
      </c>
      <c r="K94" s="73">
        <v>5000</v>
      </c>
      <c r="L94" s="52"/>
      <c r="M94" s="73">
        <v>5000</v>
      </c>
      <c r="N94" s="52"/>
      <c r="O94" s="116">
        <v>5000</v>
      </c>
      <c r="P94" s="52"/>
      <c r="Q94" s="116">
        <v>5000</v>
      </c>
      <c r="R94" s="52">
        <v>-578</v>
      </c>
      <c r="S94" s="116">
        <v>4422</v>
      </c>
      <c r="T94" s="52"/>
      <c r="U94" s="116">
        <v>4422</v>
      </c>
    </row>
    <row r="95" spans="1:21" ht="14.25" customHeight="1">
      <c r="A95" s="78"/>
      <c r="B95" s="80"/>
      <c r="C95" s="92">
        <v>6313</v>
      </c>
      <c r="D95" s="37" t="s">
        <v>173</v>
      </c>
      <c r="E95" s="101" t="s">
        <v>174</v>
      </c>
      <c r="F95" s="70"/>
      <c r="G95" s="70">
        <v>0</v>
      </c>
      <c r="H95" s="51"/>
      <c r="I95" s="70">
        <v>0</v>
      </c>
      <c r="J95" s="51"/>
      <c r="K95" s="70">
        <v>0</v>
      </c>
      <c r="L95" s="51"/>
      <c r="M95" s="70">
        <v>0</v>
      </c>
      <c r="N95" s="51"/>
      <c r="O95" s="163">
        <v>0</v>
      </c>
      <c r="P95" s="51"/>
      <c r="Q95" s="163">
        <v>0</v>
      </c>
      <c r="R95" s="51">
        <v>1116</v>
      </c>
      <c r="S95" s="163">
        <v>1116</v>
      </c>
      <c r="T95" s="51"/>
      <c r="U95" s="163">
        <v>1116</v>
      </c>
    </row>
    <row r="96" spans="1:21" ht="14.25" customHeight="1">
      <c r="A96" s="67"/>
      <c r="B96" s="68"/>
      <c r="C96" s="63">
        <v>5171</v>
      </c>
      <c r="D96" s="37" t="s">
        <v>79</v>
      </c>
      <c r="E96" s="29" t="s">
        <v>80</v>
      </c>
      <c r="F96" s="70"/>
      <c r="G96" s="70">
        <v>0</v>
      </c>
      <c r="H96" s="52">
        <v>214.8</v>
      </c>
      <c r="I96" s="70">
        <v>214.8</v>
      </c>
      <c r="J96" s="52"/>
      <c r="K96" s="70">
        <v>214.8</v>
      </c>
      <c r="L96" s="52"/>
      <c r="M96" s="70">
        <v>214.8</v>
      </c>
      <c r="N96" s="52"/>
      <c r="O96" s="163">
        <v>214.8</v>
      </c>
      <c r="P96" s="52"/>
      <c r="Q96" s="163">
        <v>214.8</v>
      </c>
      <c r="R96" s="52"/>
      <c r="S96" s="163">
        <v>214.8</v>
      </c>
      <c r="T96" s="52"/>
      <c r="U96" s="163">
        <v>214.8</v>
      </c>
    </row>
    <row r="97" spans="1:21" ht="14.25" customHeight="1">
      <c r="A97" s="67"/>
      <c r="B97" s="68"/>
      <c r="C97" s="87">
        <v>6313</v>
      </c>
      <c r="D97" s="34"/>
      <c r="E97" s="31" t="s">
        <v>57</v>
      </c>
      <c r="F97" s="72"/>
      <c r="G97" s="97">
        <v>0</v>
      </c>
      <c r="H97" s="126"/>
      <c r="I97" s="97">
        <v>0</v>
      </c>
      <c r="J97" s="126"/>
      <c r="K97" s="97">
        <v>0</v>
      </c>
      <c r="L97" s="205"/>
      <c r="M97" s="97">
        <v>0</v>
      </c>
      <c r="N97" s="225"/>
      <c r="O97" s="124">
        <v>0</v>
      </c>
      <c r="P97" s="225"/>
      <c r="Q97" s="124">
        <v>0</v>
      </c>
      <c r="R97" s="225">
        <v>1116</v>
      </c>
      <c r="S97" s="124">
        <f>SUM(Q97:R97)</f>
        <v>1116</v>
      </c>
      <c r="T97" s="225"/>
      <c r="U97" s="124">
        <f>SUM(S97:T97)</f>
        <v>1116</v>
      </c>
    </row>
    <row r="98" spans="1:21" ht="14.25" customHeight="1">
      <c r="A98" s="67"/>
      <c r="B98" s="68"/>
      <c r="C98" s="87">
        <v>6121</v>
      </c>
      <c r="D98" s="34"/>
      <c r="E98" s="34" t="s">
        <v>31</v>
      </c>
      <c r="F98" s="72"/>
      <c r="G98" s="97">
        <v>0</v>
      </c>
      <c r="H98" s="126"/>
      <c r="I98" s="97">
        <v>0</v>
      </c>
      <c r="J98" s="126">
        <v>14100</v>
      </c>
      <c r="K98" s="97">
        <f>SUM(I98:J98)</f>
        <v>14100</v>
      </c>
      <c r="L98" s="205"/>
      <c r="M98" s="97">
        <f>SUM(K98:L98)</f>
        <v>14100</v>
      </c>
      <c r="N98" s="225">
        <v>-9100</v>
      </c>
      <c r="O98" s="124">
        <f>SUM(M98:N98)</f>
        <v>5000</v>
      </c>
      <c r="P98" s="225"/>
      <c r="Q98" s="124">
        <f>SUM(O98:P98)</f>
        <v>5000</v>
      </c>
      <c r="R98" s="225">
        <v>-578</v>
      </c>
      <c r="S98" s="124">
        <f>SUM(Q98:R98)</f>
        <v>4422</v>
      </c>
      <c r="T98" s="225"/>
      <c r="U98" s="124">
        <f>SUM(S98:T98)</f>
        <v>4422</v>
      </c>
    </row>
    <row r="99" spans="1:21" ht="14.25" customHeight="1" thickBot="1">
      <c r="A99" s="74"/>
      <c r="B99" s="75"/>
      <c r="C99" s="76">
        <v>5171</v>
      </c>
      <c r="D99" s="30"/>
      <c r="E99" s="194" t="s">
        <v>58</v>
      </c>
      <c r="F99" s="77"/>
      <c r="G99" s="114">
        <v>0</v>
      </c>
      <c r="H99" s="206">
        <f>SUM(H96)</f>
        <v>214.8</v>
      </c>
      <c r="I99" s="114">
        <f>SUM(G99:H99)</f>
        <v>214.8</v>
      </c>
      <c r="J99" s="102"/>
      <c r="K99" s="114">
        <f>SUM(I99:J99)</f>
        <v>214.8</v>
      </c>
      <c r="L99" s="102"/>
      <c r="M99" s="114">
        <f>SUM(K99:L99)</f>
        <v>214.8</v>
      </c>
      <c r="N99" s="102"/>
      <c r="O99" s="114">
        <f>SUM(M99:N99)</f>
        <v>214.8</v>
      </c>
      <c r="P99" s="102"/>
      <c r="Q99" s="114">
        <f>SUM(O99:P99)</f>
        <v>214.8</v>
      </c>
      <c r="R99" s="102"/>
      <c r="S99" s="114">
        <f>SUM(Q99:R99)</f>
        <v>214.8</v>
      </c>
      <c r="T99" s="102"/>
      <c r="U99" s="114">
        <f>SUM(S99:T99)</f>
        <v>214.8</v>
      </c>
    </row>
    <row r="100" spans="1:21" ht="14.25" customHeight="1">
      <c r="A100" s="183">
        <v>98</v>
      </c>
      <c r="B100" s="185">
        <v>3522</v>
      </c>
      <c r="C100" s="185"/>
      <c r="D100" s="35"/>
      <c r="E100" s="208" t="s">
        <v>81</v>
      </c>
      <c r="F100" s="91"/>
      <c r="G100" s="112">
        <f>SUM(G104)</f>
        <v>0</v>
      </c>
      <c r="H100" s="54"/>
      <c r="I100" s="112">
        <f>SUM(I104)</f>
        <v>2553</v>
      </c>
      <c r="J100" s="54"/>
      <c r="K100" s="112">
        <f>SUM(K104)</f>
        <v>2553</v>
      </c>
      <c r="L100" s="54"/>
      <c r="M100" s="112">
        <f>SUM(M104)</f>
        <v>4303</v>
      </c>
      <c r="N100" s="54"/>
      <c r="O100" s="143">
        <f>SUM(O104)</f>
        <v>4629.8</v>
      </c>
      <c r="P100" s="54"/>
      <c r="Q100" s="143">
        <f>SUM(Q104)</f>
        <v>4629.8</v>
      </c>
      <c r="R100" s="54"/>
      <c r="S100" s="143">
        <f>SUM(S104)</f>
        <v>4829.8</v>
      </c>
      <c r="T100" s="54"/>
      <c r="U100" s="143">
        <f>SUM(U104)</f>
        <v>4829.8</v>
      </c>
    </row>
    <row r="101" spans="1:21" ht="14.25" customHeight="1">
      <c r="A101" s="67"/>
      <c r="B101" s="68"/>
      <c r="C101" s="63">
        <v>6121</v>
      </c>
      <c r="D101" s="37" t="s">
        <v>82</v>
      </c>
      <c r="E101" s="32" t="s">
        <v>83</v>
      </c>
      <c r="F101" s="69"/>
      <c r="G101" s="70">
        <v>0</v>
      </c>
      <c r="H101" s="52">
        <v>2553</v>
      </c>
      <c r="I101" s="70">
        <v>2553</v>
      </c>
      <c r="J101" s="52"/>
      <c r="K101" s="70">
        <v>2553</v>
      </c>
      <c r="L101" s="52"/>
      <c r="M101" s="70">
        <v>2553</v>
      </c>
      <c r="N101" s="52">
        <v>326.8</v>
      </c>
      <c r="O101" s="163">
        <v>2879.8</v>
      </c>
      <c r="P101" s="52"/>
      <c r="Q101" s="163">
        <v>2879.8</v>
      </c>
      <c r="R101" s="52"/>
      <c r="S101" s="163">
        <v>2879.8</v>
      </c>
      <c r="T101" s="52"/>
      <c r="U101" s="163">
        <v>2879.8</v>
      </c>
    </row>
    <row r="102" spans="1:21" ht="14.25" customHeight="1">
      <c r="A102" s="67"/>
      <c r="B102" s="68"/>
      <c r="C102" s="63">
        <v>6121</v>
      </c>
      <c r="D102" s="29" t="s">
        <v>150</v>
      </c>
      <c r="E102" s="29" t="s">
        <v>151</v>
      </c>
      <c r="F102" s="72"/>
      <c r="G102" s="73">
        <v>0</v>
      </c>
      <c r="H102" s="52"/>
      <c r="I102" s="73">
        <v>0</v>
      </c>
      <c r="J102" s="52"/>
      <c r="K102" s="73">
        <v>0</v>
      </c>
      <c r="L102" s="52">
        <v>1750</v>
      </c>
      <c r="M102" s="73">
        <v>1750</v>
      </c>
      <c r="N102" s="52"/>
      <c r="O102" s="116">
        <v>1750</v>
      </c>
      <c r="P102" s="52"/>
      <c r="Q102" s="116">
        <v>1750</v>
      </c>
      <c r="R102" s="52">
        <v>-1750</v>
      </c>
      <c r="S102" s="116">
        <v>0</v>
      </c>
      <c r="T102" s="52"/>
      <c r="U102" s="116">
        <v>0</v>
      </c>
    </row>
    <row r="103" spans="1:21" ht="14.25" customHeight="1">
      <c r="A103" s="71"/>
      <c r="B103" s="63"/>
      <c r="C103" s="63">
        <v>6121</v>
      </c>
      <c r="D103" s="29" t="s">
        <v>175</v>
      </c>
      <c r="E103" s="29" t="s">
        <v>176</v>
      </c>
      <c r="F103" s="72"/>
      <c r="G103" s="73">
        <v>0</v>
      </c>
      <c r="H103" s="52"/>
      <c r="I103" s="73">
        <v>0</v>
      </c>
      <c r="J103" s="52"/>
      <c r="K103" s="73">
        <v>0</v>
      </c>
      <c r="L103" s="52"/>
      <c r="M103" s="73">
        <v>0</v>
      </c>
      <c r="N103" s="52"/>
      <c r="O103" s="116">
        <v>0</v>
      </c>
      <c r="P103" s="52"/>
      <c r="Q103" s="116">
        <v>0</v>
      </c>
      <c r="R103" s="52">
        <v>1950</v>
      </c>
      <c r="S103" s="116">
        <v>1950</v>
      </c>
      <c r="T103" s="52"/>
      <c r="U103" s="116">
        <v>1950</v>
      </c>
    </row>
    <row r="104" spans="1:21" ht="14.25" customHeight="1" thickBot="1">
      <c r="A104" s="192"/>
      <c r="B104" s="193"/>
      <c r="C104" s="100">
        <v>6121</v>
      </c>
      <c r="D104" s="227"/>
      <c r="E104" s="194" t="s">
        <v>31</v>
      </c>
      <c r="F104" s="196"/>
      <c r="G104" s="228">
        <f>SUM(G101)</f>
        <v>0</v>
      </c>
      <c r="H104" s="209">
        <v>2553</v>
      </c>
      <c r="I104" s="228">
        <f>SUM(G104:H104)</f>
        <v>2553</v>
      </c>
      <c r="J104" s="209"/>
      <c r="K104" s="228">
        <f>SUM(I104:J104)</f>
        <v>2553</v>
      </c>
      <c r="L104" s="213">
        <v>1750</v>
      </c>
      <c r="M104" s="228">
        <f>SUM(K104:L104)</f>
        <v>4303</v>
      </c>
      <c r="N104" s="213">
        <v>326.8</v>
      </c>
      <c r="O104" s="229">
        <f>SUM(M104:N104)</f>
        <v>4629.8</v>
      </c>
      <c r="P104" s="213"/>
      <c r="Q104" s="229">
        <f>SUM(O104:P104)</f>
        <v>4629.8</v>
      </c>
      <c r="R104" s="213">
        <v>200</v>
      </c>
      <c r="S104" s="229">
        <f>SUM(Q104:R104)</f>
        <v>4829.8</v>
      </c>
      <c r="T104" s="213"/>
      <c r="U104" s="229">
        <f>SUM(S104:T104)</f>
        <v>4829.8</v>
      </c>
    </row>
    <row r="105" spans="1:21" ht="14.25" customHeight="1">
      <c r="A105" s="78">
        <v>99</v>
      </c>
      <c r="B105" s="80">
        <v>3599</v>
      </c>
      <c r="C105" s="80"/>
      <c r="D105" s="31"/>
      <c r="E105" s="81" t="s">
        <v>84</v>
      </c>
      <c r="F105" s="178"/>
      <c r="G105" s="111">
        <f>G114</f>
        <v>10855</v>
      </c>
      <c r="H105" s="51"/>
      <c r="I105" s="111">
        <f>SUM(I114)</f>
        <v>11869.9</v>
      </c>
      <c r="J105" s="51"/>
      <c r="K105" s="111">
        <f>SUM(K114)</f>
        <v>11869.9</v>
      </c>
      <c r="L105" s="51"/>
      <c r="M105" s="111">
        <f>SUM(M114)</f>
        <v>11796.1</v>
      </c>
      <c r="N105" s="51"/>
      <c r="O105" s="127">
        <f>SUM(O114)</f>
        <v>11796.1</v>
      </c>
      <c r="P105" s="51"/>
      <c r="Q105" s="127">
        <f>SUM(Q114)</f>
        <v>11796.1</v>
      </c>
      <c r="R105" s="51"/>
      <c r="S105" s="127">
        <f>SUM(S114)</f>
        <v>17779.1</v>
      </c>
      <c r="T105" s="51"/>
      <c r="U105" s="127">
        <f>SUM(U114)</f>
        <v>17779.1</v>
      </c>
    </row>
    <row r="106" spans="1:21" ht="14.25" customHeight="1">
      <c r="A106" s="67"/>
      <c r="B106" s="68"/>
      <c r="C106" s="63">
        <v>6313</v>
      </c>
      <c r="D106" s="37" t="s">
        <v>85</v>
      </c>
      <c r="E106" s="32" t="s">
        <v>86</v>
      </c>
      <c r="F106" s="70"/>
      <c r="G106" s="70">
        <v>5855</v>
      </c>
      <c r="H106" s="51"/>
      <c r="I106" s="70">
        <v>5855</v>
      </c>
      <c r="J106" s="51"/>
      <c r="K106" s="70">
        <v>5855</v>
      </c>
      <c r="L106" s="51"/>
      <c r="M106" s="70">
        <v>5855</v>
      </c>
      <c r="N106" s="51"/>
      <c r="O106" s="163">
        <v>5855</v>
      </c>
      <c r="P106" s="51"/>
      <c r="Q106" s="163">
        <v>5855</v>
      </c>
      <c r="R106" s="51">
        <v>-17</v>
      </c>
      <c r="S106" s="163">
        <v>5838</v>
      </c>
      <c r="T106" s="51"/>
      <c r="U106" s="163">
        <v>5838</v>
      </c>
    </row>
    <row r="107" spans="1:21" ht="14.25" customHeight="1">
      <c r="A107" s="67"/>
      <c r="B107" s="68"/>
      <c r="C107" s="63">
        <v>6313</v>
      </c>
      <c r="D107" s="37" t="s">
        <v>47</v>
      </c>
      <c r="E107" s="32" t="s">
        <v>87</v>
      </c>
      <c r="F107" s="70"/>
      <c r="G107" s="70">
        <v>5000</v>
      </c>
      <c r="H107" s="51"/>
      <c r="I107" s="70">
        <v>5000</v>
      </c>
      <c r="J107" s="51"/>
      <c r="K107" s="70">
        <v>5000</v>
      </c>
      <c r="L107" s="51"/>
      <c r="M107" s="70">
        <v>5000</v>
      </c>
      <c r="N107" s="51"/>
      <c r="O107" s="163">
        <v>5000</v>
      </c>
      <c r="P107" s="51"/>
      <c r="Q107" s="163">
        <v>5000</v>
      </c>
      <c r="R107" s="51"/>
      <c r="S107" s="163">
        <v>5000</v>
      </c>
      <c r="T107" s="51"/>
      <c r="U107" s="163">
        <v>5000</v>
      </c>
    </row>
    <row r="108" spans="1:21" ht="14.25" customHeight="1">
      <c r="A108" s="67"/>
      <c r="B108" s="68"/>
      <c r="C108" s="63">
        <v>6313</v>
      </c>
      <c r="D108" s="37" t="s">
        <v>88</v>
      </c>
      <c r="E108" s="32" t="s">
        <v>89</v>
      </c>
      <c r="F108" s="70"/>
      <c r="G108" s="70">
        <v>0</v>
      </c>
      <c r="H108" s="51">
        <v>127.4</v>
      </c>
      <c r="I108" s="70">
        <v>127.4</v>
      </c>
      <c r="J108" s="51"/>
      <c r="K108" s="70">
        <v>127.4</v>
      </c>
      <c r="L108" s="51"/>
      <c r="M108" s="70">
        <v>127.4</v>
      </c>
      <c r="N108" s="51"/>
      <c r="O108" s="163">
        <v>127.4</v>
      </c>
      <c r="P108" s="51"/>
      <c r="Q108" s="163">
        <v>127.4</v>
      </c>
      <c r="R108" s="51"/>
      <c r="S108" s="163">
        <v>127.4</v>
      </c>
      <c r="T108" s="51"/>
      <c r="U108" s="163">
        <v>127.4</v>
      </c>
    </row>
    <row r="109" spans="1:21" ht="14.25" customHeight="1">
      <c r="A109" s="67"/>
      <c r="B109" s="68"/>
      <c r="C109" s="63">
        <v>6313</v>
      </c>
      <c r="D109" s="37" t="s">
        <v>90</v>
      </c>
      <c r="E109" s="32" t="s">
        <v>91</v>
      </c>
      <c r="F109" s="70"/>
      <c r="G109" s="70">
        <v>0</v>
      </c>
      <c r="H109" s="51">
        <v>445</v>
      </c>
      <c r="I109" s="70">
        <v>445</v>
      </c>
      <c r="J109" s="51"/>
      <c r="K109" s="70">
        <v>445</v>
      </c>
      <c r="L109" s="51"/>
      <c r="M109" s="70">
        <v>445</v>
      </c>
      <c r="N109" s="51"/>
      <c r="O109" s="163">
        <v>445</v>
      </c>
      <c r="P109" s="51"/>
      <c r="Q109" s="163">
        <v>445</v>
      </c>
      <c r="R109" s="51"/>
      <c r="S109" s="163">
        <v>445</v>
      </c>
      <c r="T109" s="51"/>
      <c r="U109" s="163">
        <v>445</v>
      </c>
    </row>
    <row r="110" spans="1:21" ht="14.25" customHeight="1">
      <c r="A110" s="67"/>
      <c r="B110" s="68"/>
      <c r="C110" s="63">
        <v>6313</v>
      </c>
      <c r="D110" s="37" t="s">
        <v>92</v>
      </c>
      <c r="E110" s="32" t="s">
        <v>93</v>
      </c>
      <c r="F110" s="70"/>
      <c r="G110" s="70">
        <v>0</v>
      </c>
      <c r="H110" s="51">
        <v>63.8</v>
      </c>
      <c r="I110" s="70">
        <v>63.8</v>
      </c>
      <c r="J110" s="51"/>
      <c r="K110" s="70">
        <v>63.8</v>
      </c>
      <c r="L110" s="51"/>
      <c r="M110" s="70">
        <v>63.8</v>
      </c>
      <c r="N110" s="51"/>
      <c r="O110" s="163">
        <v>63.8</v>
      </c>
      <c r="P110" s="51"/>
      <c r="Q110" s="163">
        <v>63.8</v>
      </c>
      <c r="R110" s="51"/>
      <c r="S110" s="163">
        <v>63.8</v>
      </c>
      <c r="T110" s="51"/>
      <c r="U110" s="163">
        <v>63.8</v>
      </c>
    </row>
    <row r="111" spans="1:21" ht="14.25" customHeight="1">
      <c r="A111" s="67"/>
      <c r="B111" s="68"/>
      <c r="C111" s="63">
        <v>6313</v>
      </c>
      <c r="D111" s="37" t="s">
        <v>94</v>
      </c>
      <c r="E111" s="32" t="s">
        <v>95</v>
      </c>
      <c r="F111" s="70"/>
      <c r="G111" s="70">
        <v>0</v>
      </c>
      <c r="H111" s="51">
        <v>139.5</v>
      </c>
      <c r="I111" s="70">
        <v>139.5</v>
      </c>
      <c r="J111" s="51"/>
      <c r="K111" s="70">
        <v>139.5</v>
      </c>
      <c r="L111" s="51">
        <v>-139.5</v>
      </c>
      <c r="M111" s="70">
        <v>0</v>
      </c>
      <c r="N111" s="51"/>
      <c r="O111" s="163">
        <v>0</v>
      </c>
      <c r="P111" s="51"/>
      <c r="Q111" s="163">
        <v>0</v>
      </c>
      <c r="R111" s="51"/>
      <c r="S111" s="163">
        <v>0</v>
      </c>
      <c r="T111" s="51"/>
      <c r="U111" s="163">
        <v>0</v>
      </c>
    </row>
    <row r="112" spans="1:21" ht="14.25" customHeight="1">
      <c r="A112" s="71"/>
      <c r="B112" s="63"/>
      <c r="C112" s="63">
        <v>6313</v>
      </c>
      <c r="D112" s="29" t="s">
        <v>96</v>
      </c>
      <c r="E112" s="29" t="s">
        <v>97</v>
      </c>
      <c r="F112" s="73"/>
      <c r="G112" s="73">
        <v>0</v>
      </c>
      <c r="H112" s="52">
        <v>239.2</v>
      </c>
      <c r="I112" s="73">
        <v>239.2</v>
      </c>
      <c r="J112" s="52"/>
      <c r="K112" s="73">
        <v>239.2</v>
      </c>
      <c r="L112" s="52">
        <v>65.7</v>
      </c>
      <c r="M112" s="73">
        <v>304.9</v>
      </c>
      <c r="N112" s="52"/>
      <c r="O112" s="116">
        <v>304.9</v>
      </c>
      <c r="P112" s="52"/>
      <c r="Q112" s="116">
        <v>304.9</v>
      </c>
      <c r="R112" s="201"/>
      <c r="S112" s="116">
        <v>304.9</v>
      </c>
      <c r="T112" s="201"/>
      <c r="U112" s="116">
        <v>304.9</v>
      </c>
    </row>
    <row r="113" spans="1:21" ht="14.25" customHeight="1">
      <c r="A113" s="71"/>
      <c r="B113" s="63"/>
      <c r="C113" s="63">
        <v>6313</v>
      </c>
      <c r="D113" s="29" t="s">
        <v>195</v>
      </c>
      <c r="E113" s="29" t="s">
        <v>196</v>
      </c>
      <c r="F113" s="73"/>
      <c r="G113" s="245">
        <v>0</v>
      </c>
      <c r="H113" s="52"/>
      <c r="I113" s="245">
        <v>0</v>
      </c>
      <c r="J113" s="52"/>
      <c r="K113" s="245">
        <v>0</v>
      </c>
      <c r="L113" s="52"/>
      <c r="M113" s="245">
        <v>0</v>
      </c>
      <c r="N113" s="52"/>
      <c r="O113" s="116">
        <v>0</v>
      </c>
      <c r="P113" s="52"/>
      <c r="Q113" s="116">
        <v>0</v>
      </c>
      <c r="R113" s="52">
        <v>6000</v>
      </c>
      <c r="S113" s="116">
        <v>6000</v>
      </c>
      <c r="T113" s="52"/>
      <c r="U113" s="116">
        <v>6000</v>
      </c>
    </row>
    <row r="114" spans="1:21" ht="14.25" customHeight="1" thickBot="1">
      <c r="A114" s="78"/>
      <c r="B114" s="79"/>
      <c r="C114" s="80">
        <v>6313</v>
      </c>
      <c r="D114" s="33"/>
      <c r="E114" s="31" t="s">
        <v>57</v>
      </c>
      <c r="F114" s="82"/>
      <c r="G114" s="203">
        <f>SUM(G106:G113)</f>
        <v>10855</v>
      </c>
      <c r="H114" s="201">
        <f>SUM(H108:H112)</f>
        <v>1014.8999999999999</v>
      </c>
      <c r="I114" s="203">
        <f>SUM(G114:H114)</f>
        <v>11869.9</v>
      </c>
      <c r="J114" s="51"/>
      <c r="K114" s="203">
        <f>SUM(I114:J114)</f>
        <v>11869.9</v>
      </c>
      <c r="L114" s="201">
        <v>-73.8</v>
      </c>
      <c r="M114" s="203">
        <f>SUM(K114:L114)</f>
        <v>11796.1</v>
      </c>
      <c r="N114" s="51"/>
      <c r="O114" s="204">
        <f>SUM(M114:N114)</f>
        <v>11796.1</v>
      </c>
      <c r="P114" s="51"/>
      <c r="Q114" s="204">
        <f>SUM(O114:P114)</f>
        <v>11796.1</v>
      </c>
      <c r="R114" s="201">
        <v>5983</v>
      </c>
      <c r="S114" s="204">
        <f>SUM(Q114:R114)</f>
        <v>17779.1</v>
      </c>
      <c r="T114" s="201"/>
      <c r="U114" s="204">
        <f>SUM(S114:T114)</f>
        <v>17779.1</v>
      </c>
    </row>
    <row r="115" spans="1:21" ht="14.25" customHeight="1">
      <c r="A115" s="88">
        <v>7</v>
      </c>
      <c r="B115" s="89">
        <v>3526</v>
      </c>
      <c r="C115" s="89"/>
      <c r="D115" s="35"/>
      <c r="E115" s="90" t="s">
        <v>99</v>
      </c>
      <c r="F115" s="91"/>
      <c r="G115" s="112">
        <f>SUM(G126+G125)</f>
        <v>0</v>
      </c>
      <c r="H115" s="54"/>
      <c r="I115" s="112">
        <f>SUM(I126+I125)</f>
        <v>50.4</v>
      </c>
      <c r="J115" s="54"/>
      <c r="K115" s="112">
        <f>SUM(K126+K125+K124+K123)</f>
        <v>251.9</v>
      </c>
      <c r="L115" s="54"/>
      <c r="M115" s="112">
        <f>SUM(M126+M125+M124+M123)</f>
        <v>251.9</v>
      </c>
      <c r="N115" s="54"/>
      <c r="O115" s="143">
        <f>SUM(O126+O125+O124+O123)</f>
        <v>251.9</v>
      </c>
      <c r="P115" s="54"/>
      <c r="Q115" s="143">
        <f>SUM(Q126+Q125+Q124+Q123)</f>
        <v>251.9</v>
      </c>
      <c r="R115" s="54"/>
      <c r="S115" s="143">
        <f>SUM(S126+S125+S124+S123)</f>
        <v>787.9</v>
      </c>
      <c r="T115" s="54"/>
      <c r="U115" s="143">
        <f>SUM(U126+U125+U124+U123)</f>
        <v>787.9</v>
      </c>
    </row>
    <row r="116" spans="1:21" ht="14.25" customHeight="1">
      <c r="A116" s="71"/>
      <c r="B116" s="87"/>
      <c r="C116" s="92">
        <v>6121</v>
      </c>
      <c r="D116" s="37" t="s">
        <v>100</v>
      </c>
      <c r="E116" s="101" t="s">
        <v>101</v>
      </c>
      <c r="F116" s="69"/>
      <c r="G116" s="70">
        <v>0</v>
      </c>
      <c r="H116" s="51">
        <v>15.6</v>
      </c>
      <c r="I116" s="70">
        <v>15.6</v>
      </c>
      <c r="J116" s="51"/>
      <c r="K116" s="70">
        <v>15.6</v>
      </c>
      <c r="L116" s="51"/>
      <c r="M116" s="70">
        <v>15.6</v>
      </c>
      <c r="N116" s="51"/>
      <c r="O116" s="163">
        <v>15.6</v>
      </c>
      <c r="P116" s="51"/>
      <c r="Q116" s="163">
        <v>15.6</v>
      </c>
      <c r="R116" s="51"/>
      <c r="S116" s="163">
        <v>15.6</v>
      </c>
      <c r="T116" s="51"/>
      <c r="U116" s="163">
        <v>15.6</v>
      </c>
    </row>
    <row r="117" spans="1:21" ht="14.25" customHeight="1">
      <c r="A117" s="71"/>
      <c r="B117" s="87"/>
      <c r="C117" s="63">
        <v>6121</v>
      </c>
      <c r="D117" s="29" t="s">
        <v>36</v>
      </c>
      <c r="E117" s="242" t="s">
        <v>102</v>
      </c>
      <c r="F117" s="72"/>
      <c r="G117" s="73">
        <v>0</v>
      </c>
      <c r="H117" s="52">
        <v>8.8</v>
      </c>
      <c r="I117" s="73">
        <v>8.8</v>
      </c>
      <c r="J117" s="52"/>
      <c r="K117" s="73">
        <v>8.8</v>
      </c>
      <c r="L117" s="52"/>
      <c r="M117" s="73">
        <v>8.8</v>
      </c>
      <c r="N117" s="52"/>
      <c r="O117" s="116">
        <v>8.8</v>
      </c>
      <c r="P117" s="52"/>
      <c r="Q117" s="116">
        <v>8.8</v>
      </c>
      <c r="R117" s="52"/>
      <c r="S117" s="116">
        <v>8.8</v>
      </c>
      <c r="T117" s="52"/>
      <c r="U117" s="116">
        <v>8.8</v>
      </c>
    </row>
    <row r="118" spans="1:21" ht="14.25" customHeight="1">
      <c r="A118" s="71"/>
      <c r="B118" s="87"/>
      <c r="C118" s="63">
        <v>6121</v>
      </c>
      <c r="D118" s="29" t="s">
        <v>183</v>
      </c>
      <c r="E118" s="242" t="s">
        <v>184</v>
      </c>
      <c r="F118" s="72"/>
      <c r="G118" s="73">
        <v>0</v>
      </c>
      <c r="H118" s="52"/>
      <c r="I118" s="73">
        <v>0</v>
      </c>
      <c r="J118" s="52"/>
      <c r="K118" s="73">
        <v>0</v>
      </c>
      <c r="L118" s="52"/>
      <c r="M118" s="73">
        <v>0</v>
      </c>
      <c r="N118" s="52"/>
      <c r="O118" s="116">
        <v>0</v>
      </c>
      <c r="P118" s="52"/>
      <c r="Q118" s="116">
        <v>0</v>
      </c>
      <c r="R118" s="52">
        <v>500</v>
      </c>
      <c r="S118" s="116">
        <v>500</v>
      </c>
      <c r="T118" s="52"/>
      <c r="U118" s="116">
        <v>500</v>
      </c>
    </row>
    <row r="119" spans="1:21" ht="14.25" customHeight="1">
      <c r="A119" s="78"/>
      <c r="B119" s="80"/>
      <c r="C119" s="92">
        <v>6121</v>
      </c>
      <c r="D119" s="37" t="s">
        <v>185</v>
      </c>
      <c r="E119" s="101" t="s">
        <v>186</v>
      </c>
      <c r="F119" s="69"/>
      <c r="G119" s="70">
        <v>0</v>
      </c>
      <c r="H119" s="51"/>
      <c r="I119" s="70">
        <v>0</v>
      </c>
      <c r="J119" s="51"/>
      <c r="K119" s="70">
        <v>0</v>
      </c>
      <c r="L119" s="51"/>
      <c r="M119" s="70">
        <v>0</v>
      </c>
      <c r="N119" s="51"/>
      <c r="O119" s="163">
        <v>0</v>
      </c>
      <c r="P119" s="51"/>
      <c r="Q119" s="163">
        <v>0</v>
      </c>
      <c r="R119" s="51">
        <v>36</v>
      </c>
      <c r="S119" s="163">
        <v>36</v>
      </c>
      <c r="T119" s="51"/>
      <c r="U119" s="163">
        <v>36</v>
      </c>
    </row>
    <row r="120" spans="1:21" ht="14.25" customHeight="1">
      <c r="A120" s="67"/>
      <c r="B120" s="68"/>
      <c r="C120" s="63">
        <v>5137</v>
      </c>
      <c r="D120" s="37" t="s">
        <v>98</v>
      </c>
      <c r="E120" s="101" t="s">
        <v>103</v>
      </c>
      <c r="F120" s="72"/>
      <c r="G120" s="83">
        <v>0</v>
      </c>
      <c r="H120" s="51">
        <v>26</v>
      </c>
      <c r="I120" s="73">
        <v>26</v>
      </c>
      <c r="J120" s="51"/>
      <c r="K120" s="73">
        <v>26</v>
      </c>
      <c r="L120" s="51"/>
      <c r="M120" s="73">
        <v>26</v>
      </c>
      <c r="N120" s="51"/>
      <c r="O120" s="116">
        <v>26</v>
      </c>
      <c r="P120" s="51"/>
      <c r="Q120" s="116">
        <v>26</v>
      </c>
      <c r="R120" s="51"/>
      <c r="S120" s="116">
        <v>26</v>
      </c>
      <c r="T120" s="51"/>
      <c r="U120" s="116">
        <v>26</v>
      </c>
    </row>
    <row r="121" spans="1:21" ht="14.25" customHeight="1">
      <c r="A121" s="67"/>
      <c r="B121" s="68"/>
      <c r="C121" s="63">
        <v>5331</v>
      </c>
      <c r="D121" s="37" t="s">
        <v>117</v>
      </c>
      <c r="E121" s="101" t="s">
        <v>118</v>
      </c>
      <c r="F121" s="72"/>
      <c r="G121" s="83">
        <v>0</v>
      </c>
      <c r="H121" s="51"/>
      <c r="I121" s="73">
        <v>0</v>
      </c>
      <c r="J121" s="51">
        <v>185</v>
      </c>
      <c r="K121" s="73">
        <v>185</v>
      </c>
      <c r="L121" s="51"/>
      <c r="M121" s="73">
        <v>185</v>
      </c>
      <c r="N121" s="51"/>
      <c r="O121" s="116">
        <v>185</v>
      </c>
      <c r="P121" s="51"/>
      <c r="Q121" s="116">
        <v>185</v>
      </c>
      <c r="R121" s="51"/>
      <c r="S121" s="116">
        <v>185</v>
      </c>
      <c r="T121" s="51"/>
      <c r="U121" s="116">
        <v>185</v>
      </c>
    </row>
    <row r="122" spans="1:21" ht="14.25" customHeight="1">
      <c r="A122" s="67"/>
      <c r="B122" s="68"/>
      <c r="C122" s="63">
        <v>6351</v>
      </c>
      <c r="D122" s="37" t="s">
        <v>117</v>
      </c>
      <c r="E122" s="101" t="s">
        <v>118</v>
      </c>
      <c r="F122" s="72"/>
      <c r="G122" s="83">
        <v>0</v>
      </c>
      <c r="H122" s="51"/>
      <c r="I122" s="73">
        <v>0</v>
      </c>
      <c r="J122" s="51">
        <v>16.5</v>
      </c>
      <c r="K122" s="73">
        <v>16.5</v>
      </c>
      <c r="L122" s="51"/>
      <c r="M122" s="73">
        <v>16.5</v>
      </c>
      <c r="N122" s="51"/>
      <c r="O122" s="116">
        <v>16.5</v>
      </c>
      <c r="P122" s="51"/>
      <c r="Q122" s="116">
        <v>16.5</v>
      </c>
      <c r="R122" s="51"/>
      <c r="S122" s="116">
        <v>16.5</v>
      </c>
      <c r="T122" s="51"/>
      <c r="U122" s="116">
        <v>16.5</v>
      </c>
    </row>
    <row r="123" spans="1:21" ht="14.25" customHeight="1">
      <c r="A123" s="67"/>
      <c r="B123" s="68"/>
      <c r="C123" s="87">
        <v>6351</v>
      </c>
      <c r="D123" s="29"/>
      <c r="E123" s="34" t="s">
        <v>13</v>
      </c>
      <c r="F123" s="72"/>
      <c r="G123" s="97">
        <f>G122</f>
        <v>0</v>
      </c>
      <c r="H123" s="125"/>
      <c r="I123" s="97">
        <f>I122</f>
        <v>0</v>
      </c>
      <c r="J123" s="125">
        <v>16.5</v>
      </c>
      <c r="K123" s="97">
        <f>SUM(I123:J123)</f>
        <v>16.5</v>
      </c>
      <c r="L123" s="51"/>
      <c r="M123" s="97">
        <f>SUM(K123:L123)</f>
        <v>16.5</v>
      </c>
      <c r="N123" s="51"/>
      <c r="O123" s="124">
        <f>SUM(M123:N123)</f>
        <v>16.5</v>
      </c>
      <c r="P123" s="51"/>
      <c r="Q123" s="124">
        <f>SUM(O123:P123)</f>
        <v>16.5</v>
      </c>
      <c r="R123" s="51"/>
      <c r="S123" s="124">
        <f>SUM(Q123:R123)</f>
        <v>16.5</v>
      </c>
      <c r="T123" s="51"/>
      <c r="U123" s="124">
        <f>SUM(S123:T123)</f>
        <v>16.5</v>
      </c>
    </row>
    <row r="124" spans="1:21" ht="14.25" customHeight="1">
      <c r="A124" s="67"/>
      <c r="B124" s="68"/>
      <c r="C124" s="87">
        <v>5331</v>
      </c>
      <c r="D124" s="29"/>
      <c r="E124" s="34" t="s">
        <v>119</v>
      </c>
      <c r="F124" s="72"/>
      <c r="G124" s="215">
        <f>G121</f>
        <v>0</v>
      </c>
      <c r="H124" s="216"/>
      <c r="I124" s="215">
        <f>I121</f>
        <v>0</v>
      </c>
      <c r="J124" s="217">
        <v>185</v>
      </c>
      <c r="K124" s="215">
        <f>SUM(I124:J124)</f>
        <v>185</v>
      </c>
      <c r="L124" s="52"/>
      <c r="M124" s="215">
        <f>SUM(K124:L124)</f>
        <v>185</v>
      </c>
      <c r="N124" s="52"/>
      <c r="O124" s="215">
        <f>SUM(M124:N124)</f>
        <v>185</v>
      </c>
      <c r="P124" s="52"/>
      <c r="Q124" s="215">
        <f>SUM(O124:P124)</f>
        <v>185</v>
      </c>
      <c r="R124" s="52"/>
      <c r="S124" s="215">
        <f>SUM(Q124:R124)</f>
        <v>185</v>
      </c>
      <c r="T124" s="52"/>
      <c r="U124" s="215">
        <f>SUM(S124:T124)</f>
        <v>185</v>
      </c>
    </row>
    <row r="125" spans="1:21" ht="14.25" customHeight="1">
      <c r="A125" s="67"/>
      <c r="B125" s="68"/>
      <c r="C125" s="85">
        <v>6121</v>
      </c>
      <c r="D125" s="37"/>
      <c r="E125" s="31" t="s">
        <v>31</v>
      </c>
      <c r="F125" s="69"/>
      <c r="G125" s="214">
        <f>SUM(G116:G117)</f>
        <v>0</v>
      </c>
      <c r="H125" s="125">
        <f>SUM(H116:H117)</f>
        <v>24.4</v>
      </c>
      <c r="I125" s="214">
        <f>SUM(G125:H125)</f>
        <v>24.4</v>
      </c>
      <c r="J125" s="125"/>
      <c r="K125" s="214">
        <f>SUM(I125:J125)</f>
        <v>24.4</v>
      </c>
      <c r="L125" s="51"/>
      <c r="M125" s="214">
        <f>SUM(K125:L125)</f>
        <v>24.4</v>
      </c>
      <c r="N125" s="51"/>
      <c r="O125" s="115">
        <f>SUM(M125:N125)</f>
        <v>24.4</v>
      </c>
      <c r="P125" s="51"/>
      <c r="Q125" s="115">
        <f>SUM(O125:P125)</f>
        <v>24.4</v>
      </c>
      <c r="R125" s="200">
        <v>536</v>
      </c>
      <c r="S125" s="115">
        <f>SUM(Q125:R125)</f>
        <v>560.4</v>
      </c>
      <c r="T125" s="200"/>
      <c r="U125" s="115">
        <f>SUM(S125:T125)</f>
        <v>560.4</v>
      </c>
    </row>
    <row r="126" spans="1:21" ht="14.25" customHeight="1" thickBot="1">
      <c r="A126" s="74"/>
      <c r="B126" s="75"/>
      <c r="C126" s="76">
        <v>5137</v>
      </c>
      <c r="D126" s="36"/>
      <c r="E126" s="194" t="s">
        <v>58</v>
      </c>
      <c r="F126" s="77"/>
      <c r="G126" s="114">
        <f>SUM(G120)</f>
        <v>0</v>
      </c>
      <c r="H126" s="206">
        <f>SUM(H120)</f>
        <v>26</v>
      </c>
      <c r="I126" s="114">
        <f>SUM(G126:H126)</f>
        <v>26</v>
      </c>
      <c r="J126" s="102"/>
      <c r="K126" s="114">
        <f>SUM(I126:J126)</f>
        <v>26</v>
      </c>
      <c r="L126" s="102"/>
      <c r="M126" s="114">
        <f>SUM(K126:L126)</f>
        <v>26</v>
      </c>
      <c r="N126" s="102"/>
      <c r="O126" s="114">
        <f>SUM(M126:N126)</f>
        <v>26</v>
      </c>
      <c r="P126" s="102"/>
      <c r="Q126" s="114">
        <f>SUM(O126:P126)</f>
        <v>26</v>
      </c>
      <c r="R126" s="102"/>
      <c r="S126" s="114">
        <f>SUM(Q126:R126)</f>
        <v>26</v>
      </c>
      <c r="T126" s="102"/>
      <c r="U126" s="114">
        <f>SUM(S126:T126)</f>
        <v>26</v>
      </c>
    </row>
    <row r="127" spans="1:21" ht="14.25" customHeight="1">
      <c r="A127" s="88">
        <v>11</v>
      </c>
      <c r="B127" s="89">
        <v>3533</v>
      </c>
      <c r="C127" s="89"/>
      <c r="D127" s="35"/>
      <c r="E127" s="90" t="s">
        <v>104</v>
      </c>
      <c r="F127" s="210"/>
      <c r="G127" s="211">
        <f>SUM(G134)</f>
        <v>6009</v>
      </c>
      <c r="H127" s="54"/>
      <c r="I127" s="211">
        <f>SUM(I134)</f>
        <v>7439.5</v>
      </c>
      <c r="J127" s="54"/>
      <c r="K127" s="211">
        <f>SUM(K134+K135)</f>
        <v>7614.5</v>
      </c>
      <c r="L127" s="54"/>
      <c r="M127" s="211">
        <f>SUM(M134+M135)</f>
        <v>7614.5</v>
      </c>
      <c r="N127" s="54"/>
      <c r="O127" s="212">
        <f>SUM(O134+O135)</f>
        <v>7439.5</v>
      </c>
      <c r="P127" s="54"/>
      <c r="Q127" s="212">
        <f>SUM(Q134+Q135)</f>
        <v>7439.5</v>
      </c>
      <c r="R127" s="54"/>
      <c r="S127" s="212">
        <f>SUM(S134+S135)</f>
        <v>7439.5</v>
      </c>
      <c r="T127" s="54"/>
      <c r="U127" s="212">
        <f>SUM(U134+U135)</f>
        <v>7439.5</v>
      </c>
    </row>
    <row r="128" spans="1:21" ht="14.25" customHeight="1">
      <c r="A128" s="71"/>
      <c r="B128" s="63"/>
      <c r="C128" s="63">
        <v>6351</v>
      </c>
      <c r="D128" s="29" t="s">
        <v>168</v>
      </c>
      <c r="E128" s="29" t="s">
        <v>169</v>
      </c>
      <c r="F128" s="73"/>
      <c r="G128" s="73">
        <v>2334</v>
      </c>
      <c r="H128" s="52"/>
      <c r="I128" s="73">
        <v>2334</v>
      </c>
      <c r="J128" s="52"/>
      <c r="K128" s="73">
        <v>2334</v>
      </c>
      <c r="L128" s="52"/>
      <c r="M128" s="73">
        <v>2334</v>
      </c>
      <c r="N128" s="52"/>
      <c r="O128" s="116">
        <v>2334</v>
      </c>
      <c r="P128" s="52">
        <v>1360</v>
      </c>
      <c r="Q128" s="116">
        <v>3694</v>
      </c>
      <c r="R128" s="52"/>
      <c r="S128" s="116">
        <v>3694</v>
      </c>
      <c r="T128" s="52">
        <v>-200</v>
      </c>
      <c r="U128" s="116">
        <v>3494</v>
      </c>
    </row>
    <row r="129" spans="1:21" ht="14.25" customHeight="1">
      <c r="A129" s="71"/>
      <c r="B129" s="63"/>
      <c r="C129" s="63">
        <v>6351</v>
      </c>
      <c r="D129" s="29" t="s">
        <v>167</v>
      </c>
      <c r="E129" s="29" t="s">
        <v>105</v>
      </c>
      <c r="F129" s="73"/>
      <c r="G129" s="73">
        <v>3675</v>
      </c>
      <c r="H129" s="52"/>
      <c r="I129" s="73">
        <v>3675</v>
      </c>
      <c r="J129" s="52"/>
      <c r="K129" s="73">
        <v>3675</v>
      </c>
      <c r="L129" s="52"/>
      <c r="M129" s="73">
        <v>3675</v>
      </c>
      <c r="N129" s="52"/>
      <c r="O129" s="116">
        <v>3675</v>
      </c>
      <c r="P129" s="52"/>
      <c r="Q129" s="116">
        <v>3675</v>
      </c>
      <c r="R129" s="52"/>
      <c r="S129" s="116">
        <v>3675</v>
      </c>
      <c r="T129" s="52"/>
      <c r="U129" s="116">
        <v>3675</v>
      </c>
    </row>
    <row r="130" spans="1:21" ht="14.25" customHeight="1">
      <c r="A130" s="71"/>
      <c r="B130" s="63"/>
      <c r="C130" s="63">
        <v>6351</v>
      </c>
      <c r="D130" s="29" t="s">
        <v>106</v>
      </c>
      <c r="E130" s="29" t="s">
        <v>107</v>
      </c>
      <c r="F130" s="73"/>
      <c r="G130" s="73"/>
      <c r="H130" s="52">
        <v>1360</v>
      </c>
      <c r="I130" s="73">
        <v>1360</v>
      </c>
      <c r="J130" s="52"/>
      <c r="K130" s="73">
        <v>1360</v>
      </c>
      <c r="L130" s="52"/>
      <c r="M130" s="73">
        <v>1360</v>
      </c>
      <c r="N130" s="52"/>
      <c r="O130" s="116">
        <v>1360</v>
      </c>
      <c r="P130" s="52">
        <v>-1360</v>
      </c>
      <c r="Q130" s="116">
        <v>0</v>
      </c>
      <c r="R130" s="52"/>
      <c r="S130" s="116">
        <v>0</v>
      </c>
      <c r="T130" s="52"/>
      <c r="U130" s="116">
        <v>0</v>
      </c>
    </row>
    <row r="131" spans="1:21" ht="14.25" customHeight="1">
      <c r="A131" s="71"/>
      <c r="B131" s="63"/>
      <c r="C131" s="63">
        <v>6351</v>
      </c>
      <c r="D131" s="29" t="s">
        <v>108</v>
      </c>
      <c r="E131" s="29" t="s">
        <v>109</v>
      </c>
      <c r="F131" s="73"/>
      <c r="G131" s="73"/>
      <c r="H131" s="52">
        <v>70.5</v>
      </c>
      <c r="I131" s="73">
        <v>70.5</v>
      </c>
      <c r="J131" s="52"/>
      <c r="K131" s="73">
        <v>70.5</v>
      </c>
      <c r="L131" s="52"/>
      <c r="M131" s="73">
        <v>70.5</v>
      </c>
      <c r="N131" s="52"/>
      <c r="O131" s="116">
        <v>70.5</v>
      </c>
      <c r="P131" s="52"/>
      <c r="Q131" s="116">
        <v>70.5</v>
      </c>
      <c r="R131" s="52"/>
      <c r="S131" s="116">
        <v>70.5</v>
      </c>
      <c r="T131" s="52"/>
      <c r="U131" s="116">
        <v>70.5</v>
      </c>
    </row>
    <row r="132" spans="1:21" ht="14.25" customHeight="1">
      <c r="A132" s="67"/>
      <c r="B132" s="68"/>
      <c r="C132" s="63">
        <v>6351</v>
      </c>
      <c r="D132" s="37" t="s">
        <v>202</v>
      </c>
      <c r="E132" s="37" t="s">
        <v>194</v>
      </c>
      <c r="F132" s="73"/>
      <c r="G132" s="73">
        <v>0</v>
      </c>
      <c r="H132" s="51"/>
      <c r="I132" s="73">
        <v>0</v>
      </c>
      <c r="J132" s="51"/>
      <c r="K132" s="73">
        <v>0</v>
      </c>
      <c r="L132" s="51"/>
      <c r="M132" s="73">
        <v>0</v>
      </c>
      <c r="N132" s="51"/>
      <c r="O132" s="116">
        <v>0</v>
      </c>
      <c r="P132" s="51"/>
      <c r="Q132" s="116">
        <v>0</v>
      </c>
      <c r="R132" s="51"/>
      <c r="S132" s="116">
        <v>0</v>
      </c>
      <c r="T132" s="51">
        <v>200</v>
      </c>
      <c r="U132" s="116">
        <v>200</v>
      </c>
    </row>
    <row r="133" spans="1:21" ht="14.25" customHeight="1">
      <c r="A133" s="67"/>
      <c r="B133" s="68"/>
      <c r="C133" s="63">
        <v>5331</v>
      </c>
      <c r="D133" s="37" t="s">
        <v>141</v>
      </c>
      <c r="E133" s="101" t="s">
        <v>142</v>
      </c>
      <c r="F133" s="72"/>
      <c r="G133" s="83">
        <v>0</v>
      </c>
      <c r="H133" s="51"/>
      <c r="I133" s="73">
        <v>0</v>
      </c>
      <c r="J133" s="51">
        <v>175</v>
      </c>
      <c r="K133" s="73">
        <v>175</v>
      </c>
      <c r="L133" s="51"/>
      <c r="M133" s="73">
        <v>175</v>
      </c>
      <c r="N133" s="51">
        <v>-175</v>
      </c>
      <c r="O133" s="116">
        <v>0</v>
      </c>
      <c r="P133" s="51"/>
      <c r="Q133" s="116">
        <v>0</v>
      </c>
      <c r="R133" s="51"/>
      <c r="S133" s="116">
        <v>0</v>
      </c>
      <c r="T133" s="51"/>
      <c r="U133" s="116">
        <v>0</v>
      </c>
    </row>
    <row r="134" spans="1:21" ht="13.5" customHeight="1">
      <c r="A134" s="222"/>
      <c r="B134" s="87"/>
      <c r="C134" s="87">
        <v>6351</v>
      </c>
      <c r="D134" s="29"/>
      <c r="E134" s="34" t="s">
        <v>13</v>
      </c>
      <c r="F134" s="223"/>
      <c r="G134" s="97">
        <f>SUM(G128:G131)</f>
        <v>6009</v>
      </c>
      <c r="H134" s="126">
        <f>SUM(H130:H131)</f>
        <v>1430.5</v>
      </c>
      <c r="I134" s="97">
        <f>SUM(G134:H134)</f>
        <v>7439.5</v>
      </c>
      <c r="J134" s="126"/>
      <c r="K134" s="97">
        <f>SUM(I134:J134)</f>
        <v>7439.5</v>
      </c>
      <c r="L134" s="126"/>
      <c r="M134" s="97">
        <f>SUM(K134:L134)</f>
        <v>7439.5</v>
      </c>
      <c r="N134" s="126"/>
      <c r="O134" s="124">
        <f>SUM(M134:N134)</f>
        <v>7439.5</v>
      </c>
      <c r="P134" s="126"/>
      <c r="Q134" s="124">
        <f>SUM(O134:P134)</f>
        <v>7439.5</v>
      </c>
      <c r="R134" s="126"/>
      <c r="S134" s="124">
        <f>SUM(Q134:R134)</f>
        <v>7439.5</v>
      </c>
      <c r="T134" s="126"/>
      <c r="U134" s="124">
        <f>SUM(S134:T134)</f>
        <v>7439.5</v>
      </c>
    </row>
    <row r="135" spans="1:21" ht="13.5" customHeight="1" thickBot="1">
      <c r="A135" s="220"/>
      <c r="B135" s="80"/>
      <c r="C135" s="87">
        <v>5331</v>
      </c>
      <c r="D135" s="29"/>
      <c r="E135" s="34" t="s">
        <v>119</v>
      </c>
      <c r="F135" s="221"/>
      <c r="G135" s="215">
        <v>0</v>
      </c>
      <c r="H135" s="216"/>
      <c r="I135" s="215">
        <v>0</v>
      </c>
      <c r="J135" s="217">
        <v>175</v>
      </c>
      <c r="K135" s="215">
        <f>SUM(I135:J135)</f>
        <v>175</v>
      </c>
      <c r="L135" s="52"/>
      <c r="M135" s="215">
        <f>SUM(K135:L135)</f>
        <v>175</v>
      </c>
      <c r="N135" s="206">
        <v>-175</v>
      </c>
      <c r="O135" s="215">
        <f>SUM(M135:N135)</f>
        <v>0</v>
      </c>
      <c r="P135" s="206"/>
      <c r="Q135" s="215">
        <f>SUM(O135:P135)</f>
        <v>0</v>
      </c>
      <c r="R135" s="206"/>
      <c r="S135" s="215">
        <f>SUM(Q135:R135)</f>
        <v>0</v>
      </c>
      <c r="T135" s="206"/>
      <c r="U135" s="215">
        <f>SUM(S135:T135)</f>
        <v>0</v>
      </c>
    </row>
    <row r="136" spans="1:21" ht="13.5" customHeight="1">
      <c r="A136" s="88">
        <v>8</v>
      </c>
      <c r="B136" s="89">
        <v>3524</v>
      </c>
      <c r="C136" s="89"/>
      <c r="D136" s="35"/>
      <c r="E136" s="90" t="s">
        <v>187</v>
      </c>
      <c r="F136" s="210"/>
      <c r="G136" s="211">
        <v>0</v>
      </c>
      <c r="H136" s="54"/>
      <c r="I136" s="211">
        <v>0</v>
      </c>
      <c r="J136" s="54"/>
      <c r="K136" s="211">
        <v>0</v>
      </c>
      <c r="L136" s="54"/>
      <c r="M136" s="211">
        <v>0</v>
      </c>
      <c r="N136" s="54"/>
      <c r="O136" s="212">
        <v>0</v>
      </c>
      <c r="P136" s="54"/>
      <c r="Q136" s="212">
        <v>0</v>
      </c>
      <c r="R136" s="54"/>
      <c r="S136" s="212">
        <f>S138</f>
        <v>310</v>
      </c>
      <c r="T136" s="54"/>
      <c r="U136" s="212">
        <f>U138</f>
        <v>310</v>
      </c>
    </row>
    <row r="137" spans="1:21" ht="13.5" customHeight="1">
      <c r="A137" s="71"/>
      <c r="B137" s="63"/>
      <c r="C137" s="63">
        <v>6351</v>
      </c>
      <c r="D137" s="29" t="s">
        <v>188</v>
      </c>
      <c r="E137" s="29" t="s">
        <v>189</v>
      </c>
      <c r="F137" s="73"/>
      <c r="G137" s="73">
        <v>0</v>
      </c>
      <c r="H137" s="52"/>
      <c r="I137" s="73">
        <v>0</v>
      </c>
      <c r="J137" s="52"/>
      <c r="K137" s="73">
        <v>0</v>
      </c>
      <c r="L137" s="52"/>
      <c r="M137" s="73">
        <v>0</v>
      </c>
      <c r="N137" s="52"/>
      <c r="O137" s="116">
        <v>0</v>
      </c>
      <c r="P137" s="52"/>
      <c r="Q137" s="116">
        <v>0</v>
      </c>
      <c r="R137" s="52">
        <v>310</v>
      </c>
      <c r="S137" s="116">
        <v>310</v>
      </c>
      <c r="T137" s="52"/>
      <c r="U137" s="116">
        <v>310</v>
      </c>
    </row>
    <row r="138" spans="1:21" ht="13.5" customHeight="1" thickBot="1">
      <c r="A138" s="222"/>
      <c r="B138" s="87"/>
      <c r="C138" s="87">
        <v>6351</v>
      </c>
      <c r="D138" s="29"/>
      <c r="E138" s="34" t="s">
        <v>13</v>
      </c>
      <c r="F138" s="223"/>
      <c r="G138" s="97">
        <v>0</v>
      </c>
      <c r="H138" s="126"/>
      <c r="I138" s="97">
        <v>0</v>
      </c>
      <c r="J138" s="126"/>
      <c r="K138" s="97">
        <v>0</v>
      </c>
      <c r="L138" s="126"/>
      <c r="M138" s="97">
        <v>0</v>
      </c>
      <c r="N138" s="126"/>
      <c r="O138" s="124">
        <v>0</v>
      </c>
      <c r="P138" s="126"/>
      <c r="Q138" s="124">
        <v>0</v>
      </c>
      <c r="R138" s="126">
        <v>310</v>
      </c>
      <c r="S138" s="124">
        <v>310</v>
      </c>
      <c r="T138" s="126"/>
      <c r="U138" s="124">
        <v>310</v>
      </c>
    </row>
    <row r="139" spans="1:21" ht="14.25" customHeight="1">
      <c r="A139" s="183"/>
      <c r="B139" s="184"/>
      <c r="C139" s="185"/>
      <c r="D139" s="186"/>
      <c r="E139" s="187" t="s">
        <v>15</v>
      </c>
      <c r="F139" s="188"/>
      <c r="G139" s="189">
        <f>G141</f>
        <v>9500</v>
      </c>
      <c r="H139" s="190"/>
      <c r="I139" s="189">
        <f>I141</f>
        <v>9500</v>
      </c>
      <c r="J139" s="190"/>
      <c r="K139" s="189">
        <f>K141</f>
        <v>5257.3</v>
      </c>
      <c r="L139" s="190"/>
      <c r="M139" s="189">
        <f>M141</f>
        <v>5237.3</v>
      </c>
      <c r="N139" s="190"/>
      <c r="O139" s="191">
        <f>O141</f>
        <v>629.6</v>
      </c>
      <c r="P139" s="190"/>
      <c r="Q139" s="191">
        <f>Q141</f>
        <v>629.6</v>
      </c>
      <c r="R139" s="190"/>
      <c r="S139" s="191">
        <f>S141</f>
        <v>691.2</v>
      </c>
      <c r="T139" s="190"/>
      <c r="U139" s="191">
        <f>U141</f>
        <v>691.2</v>
      </c>
    </row>
    <row r="140" spans="1:21" ht="14.25" customHeight="1">
      <c r="A140" s="71"/>
      <c r="B140" s="63"/>
      <c r="C140" s="63">
        <v>6901</v>
      </c>
      <c r="D140" s="34"/>
      <c r="E140" s="49"/>
      <c r="F140" s="72"/>
      <c r="G140" s="73">
        <v>9500</v>
      </c>
      <c r="H140" s="52"/>
      <c r="I140" s="73">
        <v>9500</v>
      </c>
      <c r="J140" s="52">
        <v>-4242.7</v>
      </c>
      <c r="K140" s="73">
        <v>5257.3</v>
      </c>
      <c r="L140" s="52">
        <v>-20</v>
      </c>
      <c r="M140" s="73">
        <v>5237.3</v>
      </c>
      <c r="N140" s="52">
        <v>-4607.7</v>
      </c>
      <c r="O140" s="116">
        <v>629.6</v>
      </c>
      <c r="P140" s="52"/>
      <c r="Q140" s="116">
        <v>629.6</v>
      </c>
      <c r="R140" s="52">
        <v>61.6</v>
      </c>
      <c r="S140" s="116">
        <v>691.2</v>
      </c>
      <c r="T140" s="52"/>
      <c r="U140" s="116">
        <v>691.2</v>
      </c>
    </row>
    <row r="141" spans="1:21" ht="14.25" customHeight="1" thickBot="1">
      <c r="A141" s="192"/>
      <c r="B141" s="193"/>
      <c r="C141" s="100">
        <v>6901</v>
      </c>
      <c r="D141" s="194"/>
      <c r="E141" s="195" t="s">
        <v>18</v>
      </c>
      <c r="F141" s="196"/>
      <c r="G141" s="197">
        <f>SUM(G140)</f>
        <v>9500</v>
      </c>
      <c r="H141" s="213"/>
      <c r="I141" s="197">
        <v>9500</v>
      </c>
      <c r="J141" s="213">
        <v>-4242.7</v>
      </c>
      <c r="K141" s="197">
        <v>5257.3</v>
      </c>
      <c r="L141" s="213">
        <v>-20</v>
      </c>
      <c r="M141" s="197">
        <v>5237.3</v>
      </c>
      <c r="N141" s="198">
        <v>-4607.7</v>
      </c>
      <c r="O141" s="199">
        <v>629.6</v>
      </c>
      <c r="P141" s="198"/>
      <c r="Q141" s="199">
        <v>629.6</v>
      </c>
      <c r="R141" s="198">
        <v>61.6</v>
      </c>
      <c r="S141" s="199">
        <v>691.2</v>
      </c>
      <c r="T141" s="198"/>
      <c r="U141" s="199">
        <v>691.2</v>
      </c>
    </row>
    <row r="142" spans="1:21" ht="16.5" thickBot="1">
      <c r="A142" s="93"/>
      <c r="B142" s="94"/>
      <c r="C142" s="94"/>
      <c r="D142" s="95"/>
      <c r="E142" s="96"/>
      <c r="F142" s="241">
        <f>F55+F94</f>
        <v>22851.661</v>
      </c>
      <c r="G142" s="98">
        <f>G141+G134+G126+G125+G114+G104+G99+G91+G76+G74+G72+G52+G51+G50</f>
        <v>79780</v>
      </c>
      <c r="H142" s="164">
        <f>H50+H51+H52+H72+H74+H76+H91+H99+H104+H114+H125+H126+H134+H141</f>
        <v>51577.600000000006</v>
      </c>
      <c r="I142" s="172">
        <f>I50+I51+I52+I72+I74+I76+I91+I99+I104+I114+I125+I126+I134+I141</f>
        <v>131357.59999999998</v>
      </c>
      <c r="J142" s="164">
        <f>J141+J135+J124+J123+J98+J89+J76+J72+J51+J50</f>
        <v>15958.8</v>
      </c>
      <c r="K142" s="172">
        <f>K50+K51+K52+K72+K74+K76+K91+K99+K104+K114+K123+K124+K125+K126+K134+K141+K135+K98+K89</f>
        <v>147316.4</v>
      </c>
      <c r="L142" s="234">
        <f>L114+L74+L72+L104+L50+L91+L141</f>
        <v>0</v>
      </c>
      <c r="M142" s="172">
        <f>M50+M51+M52+M72+M74+M76+M91+M99+M104+M114+M123+M124+M125+M126+M134+M141+M135+M98+M89</f>
        <v>147316.4</v>
      </c>
      <c r="N142" s="234">
        <f>N101+N86+N85+N84+N83+N82+N81+N68+N58+N57+N55+N45+N44+N43+N41+N140+N133+N93+N40+N39</f>
        <v>-35134</v>
      </c>
      <c r="O142" s="172">
        <f>O50+O51+O52+O72+O74+O76+O91+O99+O104+O114+O123+O124+O125+O126+O134+O141+O135+O98+O89+O90+O88+O75+O87</f>
        <v>112182.40000000001</v>
      </c>
      <c r="P142" s="234">
        <f>P128+P130</f>
        <v>0</v>
      </c>
      <c r="Q142" s="172">
        <f>Q50+Q51+Q52+Q72+Q74+Q76+Q91+Q99+Q104+Q114+Q123+Q124+Q125+Q126+Q134+Q141+Q135+Q98+Q89+Q90+Q88+Q75+Q87</f>
        <v>112182.40000000001</v>
      </c>
      <c r="R142" s="234">
        <f>R137+R119+R118+R106+R103+R102+R95+R94+R86+R85+R84+R71+R70+R59+R58+R55+R54+R47+R42+R41+R140+R56+R57+R113+R61+R60</f>
        <v>23700</v>
      </c>
      <c r="S142" s="172">
        <f>S50+S51+S52+S72+S74+S76+S91+S99+S104+S114+S123+S124+S125+S126+S134+S141+S135+S98+S89+S90+S88+S75+S87+S138+S97+S73</f>
        <v>135882.4</v>
      </c>
      <c r="T142" s="234">
        <f>T137+T119+T118+T106+T103+T102+T95+T94+T86+T85+T84+T71+T70+T59+T58+T55+T54+T47+T42+T41+T140+T56+T57</f>
        <v>0</v>
      </c>
      <c r="U142" s="172">
        <f>U50+U51+U52+U72+U74+U76+U91+U99+U104+U114+U123+U124+U125+U126+U134+U141+U135+U98+U89+U90+U88+U75+U87+U138+U97+U73</f>
        <v>135882.4</v>
      </c>
    </row>
    <row r="143" spans="1:21" ht="12.75">
      <c r="A143" s="39"/>
      <c r="B143" s="40"/>
      <c r="C143" s="40"/>
      <c r="D143" s="40"/>
      <c r="E143" s="40"/>
      <c r="F143" s="40"/>
      <c r="G143" s="55"/>
      <c r="H143" s="56"/>
      <c r="I143" s="55"/>
      <c r="J143" s="57"/>
      <c r="K143" s="55"/>
      <c r="L143" s="57"/>
      <c r="M143" s="55"/>
      <c r="N143" s="58"/>
      <c r="O143" s="55"/>
      <c r="P143" s="58"/>
      <c r="Q143" s="55"/>
      <c r="R143" s="58"/>
      <c r="S143" s="55"/>
      <c r="T143" s="58"/>
      <c r="U143" s="55"/>
    </row>
    <row r="144" spans="1:21" ht="12.75">
      <c r="A144" s="39"/>
      <c r="B144" s="40"/>
      <c r="C144" s="40"/>
      <c r="D144" s="40"/>
      <c r="E144" s="40"/>
      <c r="F144" s="40"/>
      <c r="G144" s="55"/>
      <c r="H144" s="56"/>
      <c r="I144" s="55"/>
      <c r="J144" s="59"/>
      <c r="K144" s="55"/>
      <c r="L144" s="59"/>
      <c r="M144" s="55"/>
      <c r="N144" s="58"/>
      <c r="O144" s="55"/>
      <c r="P144" s="58"/>
      <c r="Q144" s="55"/>
      <c r="R144" s="58"/>
      <c r="S144" s="55"/>
      <c r="T144" s="58"/>
      <c r="U144" s="55"/>
    </row>
    <row r="145" spans="1:21" s="6" customFormat="1" ht="18" customHeight="1" thickBot="1">
      <c r="A145" s="41" t="s">
        <v>8</v>
      </c>
      <c r="B145" s="41"/>
      <c r="C145" s="41"/>
      <c r="D145" s="41"/>
      <c r="E145" s="41"/>
      <c r="F145" s="41"/>
      <c r="G145" s="60"/>
      <c r="H145" s="58"/>
      <c r="I145" s="58"/>
      <c r="J145" s="61"/>
      <c r="K145" s="58"/>
      <c r="L145" s="61"/>
      <c r="M145" s="58"/>
      <c r="N145" s="60"/>
      <c r="O145" s="58"/>
      <c r="P145" s="60"/>
      <c r="Q145" s="58"/>
      <c r="R145" s="60"/>
      <c r="S145" s="58"/>
      <c r="T145" s="60"/>
      <c r="U145" s="58"/>
    </row>
    <row r="146" spans="1:21" s="9" customFormat="1" ht="16.5" thickBot="1">
      <c r="A146" s="42" t="s">
        <v>9</v>
      </c>
      <c r="B146" s="38"/>
      <c r="C146" s="38"/>
      <c r="D146" s="139"/>
      <c r="E146" s="43"/>
      <c r="F146" s="44"/>
      <c r="G146" s="8" t="s">
        <v>10</v>
      </c>
      <c r="H146" s="174" t="s">
        <v>26</v>
      </c>
      <c r="I146" s="8" t="s">
        <v>27</v>
      </c>
      <c r="J146" s="11" t="s">
        <v>26</v>
      </c>
      <c r="K146" s="8" t="s">
        <v>27</v>
      </c>
      <c r="L146" s="7"/>
      <c r="M146" s="8" t="s">
        <v>27</v>
      </c>
      <c r="N146" s="7"/>
      <c r="O146" s="8" t="s">
        <v>27</v>
      </c>
      <c r="P146" s="7"/>
      <c r="Q146" s="8" t="s">
        <v>27</v>
      </c>
      <c r="R146" s="7"/>
      <c r="S146" s="8" t="s">
        <v>27</v>
      </c>
      <c r="T146" s="7"/>
      <c r="U146" s="8" t="s">
        <v>27</v>
      </c>
    </row>
    <row r="147" spans="1:21" s="9" customFormat="1" ht="15">
      <c r="A147" s="165" t="s">
        <v>19</v>
      </c>
      <c r="B147" s="45"/>
      <c r="C147" s="136">
        <v>6121</v>
      </c>
      <c r="D147" s="140"/>
      <c r="E147" s="46" t="s">
        <v>110</v>
      </c>
      <c r="F147" s="147"/>
      <c r="G147" s="144">
        <f>G125+G72+G50</f>
        <v>53416</v>
      </c>
      <c r="H147" s="243">
        <f>H125+H104+H72+H50</f>
        <v>42207.5</v>
      </c>
      <c r="I147" s="144">
        <f>I125+I104+I72+I50</f>
        <v>95623.5</v>
      </c>
      <c r="J147" s="54">
        <f>J50+J72+J98</f>
        <v>15750</v>
      </c>
      <c r="K147" s="144">
        <f>K125+K104+K72+K50+K98</f>
        <v>111373.5</v>
      </c>
      <c r="L147" s="230">
        <f>L50+L72+L104</f>
        <v>63.80000000000018</v>
      </c>
      <c r="M147" s="144">
        <f>M125+M104+M72+M50+M98</f>
        <v>111437.3</v>
      </c>
      <c r="N147" s="230">
        <f>N41+N55+N84+N101+N58+N39+N40+N93</f>
        <v>-33535.5</v>
      </c>
      <c r="O147" s="144">
        <f>O125+O104+O72+O50+O98+O87</f>
        <v>77901.8</v>
      </c>
      <c r="P147" s="230">
        <f>P41+P55+P84+P101+P58+P39+P40+P93</f>
        <v>0</v>
      </c>
      <c r="Q147" s="144">
        <f>Q125+Q104+Q72+Q50+Q98+Q87</f>
        <v>77901.8</v>
      </c>
      <c r="R147" s="230">
        <f>R41+R42+R54+R55+R58+R59+R84+R94+R102+R103+R118+R119+R60+R61</f>
        <v>12461.4</v>
      </c>
      <c r="S147" s="144">
        <f>S125+S104+S72+S50+S98+S87</f>
        <v>90363.2</v>
      </c>
      <c r="T147" s="230">
        <v>0</v>
      </c>
      <c r="U147" s="144">
        <f>U125+U104+U72+U50+U98+U87</f>
        <v>90363.2</v>
      </c>
    </row>
    <row r="148" spans="1:21" s="9" customFormat="1" ht="15">
      <c r="A148" s="165" t="s">
        <v>19</v>
      </c>
      <c r="B148" s="166"/>
      <c r="C148" s="167">
        <v>6122</v>
      </c>
      <c r="D148" s="168"/>
      <c r="E148" s="169" t="s">
        <v>159</v>
      </c>
      <c r="F148" s="170"/>
      <c r="G148" s="171">
        <v>0</v>
      </c>
      <c r="H148" s="176">
        <v>0</v>
      </c>
      <c r="I148" s="171">
        <v>0</v>
      </c>
      <c r="J148" s="51">
        <v>0</v>
      </c>
      <c r="K148" s="171">
        <v>0</v>
      </c>
      <c r="L148" s="232">
        <v>0</v>
      </c>
      <c r="M148" s="171">
        <v>0</v>
      </c>
      <c r="N148" s="232">
        <f>N85</f>
        <v>180</v>
      </c>
      <c r="O148" s="171">
        <f>O88</f>
        <v>180</v>
      </c>
      <c r="P148" s="232">
        <f>P85</f>
        <v>0</v>
      </c>
      <c r="Q148" s="171">
        <f>Q88</f>
        <v>180</v>
      </c>
      <c r="R148" s="232">
        <f>R85+R56</f>
        <v>318.3</v>
      </c>
      <c r="S148" s="171">
        <f>S88+S73</f>
        <v>498.3</v>
      </c>
      <c r="T148" s="232">
        <v>0</v>
      </c>
      <c r="U148" s="171">
        <f>U88+U73</f>
        <v>498.3</v>
      </c>
    </row>
    <row r="149" spans="1:21" s="9" customFormat="1" ht="15">
      <c r="A149" s="165" t="s">
        <v>19</v>
      </c>
      <c r="B149" s="48"/>
      <c r="C149" s="137">
        <v>5137</v>
      </c>
      <c r="D149" s="141"/>
      <c r="E149" s="49" t="s">
        <v>111</v>
      </c>
      <c r="F149" s="148"/>
      <c r="G149" s="145">
        <v>0</v>
      </c>
      <c r="H149" s="175">
        <f>H126</f>
        <v>26</v>
      </c>
      <c r="I149" s="145">
        <f>I126</f>
        <v>26</v>
      </c>
      <c r="J149" s="52">
        <v>0</v>
      </c>
      <c r="K149" s="145">
        <f>K126</f>
        <v>26</v>
      </c>
      <c r="L149" s="231">
        <v>0</v>
      </c>
      <c r="M149" s="145">
        <f>M126</f>
        <v>26</v>
      </c>
      <c r="N149" s="231">
        <f>N57+N86</f>
        <v>3100.5</v>
      </c>
      <c r="O149" s="145">
        <f>O126+O90+O75</f>
        <v>3126.5</v>
      </c>
      <c r="P149" s="231">
        <f>P57+P86</f>
        <v>0</v>
      </c>
      <c r="Q149" s="145">
        <f>Q126+Q90+Q75</f>
        <v>3126.5</v>
      </c>
      <c r="R149" s="231">
        <f>R57+R86</f>
        <v>-568.3</v>
      </c>
      <c r="S149" s="145">
        <f>S126+S90+S75</f>
        <v>2558.2</v>
      </c>
      <c r="T149" s="231">
        <v>0</v>
      </c>
      <c r="U149" s="145">
        <f>U126+U90+U75</f>
        <v>2558.2</v>
      </c>
    </row>
    <row r="150" spans="1:21" ht="12.75">
      <c r="A150" s="165" t="s">
        <v>19</v>
      </c>
      <c r="B150" s="166"/>
      <c r="C150" s="167">
        <v>6351</v>
      </c>
      <c r="D150" s="168"/>
      <c r="E150" s="169" t="s">
        <v>17</v>
      </c>
      <c r="F150" s="170"/>
      <c r="G150" s="171">
        <f>G134</f>
        <v>6009</v>
      </c>
      <c r="H150" s="176">
        <f>H134</f>
        <v>1430.5</v>
      </c>
      <c r="I150" s="171">
        <f>I134</f>
        <v>7439.5</v>
      </c>
      <c r="J150" s="51">
        <f>J122</f>
        <v>16.5</v>
      </c>
      <c r="K150" s="171">
        <f>K134+K123</f>
        <v>7456</v>
      </c>
      <c r="L150" s="232">
        <v>0</v>
      </c>
      <c r="M150" s="171">
        <f>M134+M123</f>
        <v>7456</v>
      </c>
      <c r="N150" s="232">
        <v>0</v>
      </c>
      <c r="O150" s="171">
        <f>O134+O123</f>
        <v>7456</v>
      </c>
      <c r="P150" s="232">
        <v>0</v>
      </c>
      <c r="Q150" s="171">
        <f>Q134+Q123</f>
        <v>7456</v>
      </c>
      <c r="R150" s="232">
        <f>R137</f>
        <v>310</v>
      </c>
      <c r="S150" s="171">
        <f>S134+S123+S138</f>
        <v>7766</v>
      </c>
      <c r="T150" s="232">
        <v>0</v>
      </c>
      <c r="U150" s="171">
        <f>U134+U123+U138</f>
        <v>7766</v>
      </c>
    </row>
    <row r="151" spans="1:21" ht="12.75">
      <c r="A151" s="47" t="s">
        <v>19</v>
      </c>
      <c r="B151" s="48"/>
      <c r="C151" s="137">
        <v>6313</v>
      </c>
      <c r="D151" s="141"/>
      <c r="E151" s="49" t="s">
        <v>112</v>
      </c>
      <c r="F151" s="148"/>
      <c r="G151" s="145">
        <f>G114</f>
        <v>10855</v>
      </c>
      <c r="H151" s="175">
        <f>H114+H74+H51</f>
        <v>6381.799999999999</v>
      </c>
      <c r="I151" s="145">
        <f>I114+I74+I51</f>
        <v>17236.8</v>
      </c>
      <c r="J151" s="52">
        <f>J51+J89</f>
        <v>3575</v>
      </c>
      <c r="K151" s="145">
        <f>K114+K74+K51+K89</f>
        <v>20811.8</v>
      </c>
      <c r="L151" s="231">
        <f>L74+L114</f>
        <v>-463.8</v>
      </c>
      <c r="M151" s="145">
        <f>M114+M74+M51+M89</f>
        <v>20348</v>
      </c>
      <c r="N151" s="231">
        <f>N43+N44+N45+N82</f>
        <v>-16.80000000000001</v>
      </c>
      <c r="O151" s="145">
        <f>O114+O74+O51+O89</f>
        <v>20331.199999999997</v>
      </c>
      <c r="P151" s="231">
        <f>P43+P44+P45+P82</f>
        <v>0</v>
      </c>
      <c r="Q151" s="145">
        <f>Q114+Q74+Q51+Q89</f>
        <v>20331.199999999997</v>
      </c>
      <c r="R151" s="231">
        <f>R47+R95+R106+R113</f>
        <v>9099</v>
      </c>
      <c r="S151" s="145">
        <f>S114+S74+S51+S89+S97</f>
        <v>29430.199999999997</v>
      </c>
      <c r="T151" s="231">
        <v>0</v>
      </c>
      <c r="U151" s="145">
        <f>U114+U74+U51+U89+U97</f>
        <v>29430.199999999997</v>
      </c>
    </row>
    <row r="152" spans="1:21" ht="12.75">
      <c r="A152" s="103" t="s">
        <v>19</v>
      </c>
      <c r="B152" s="48"/>
      <c r="C152" s="137">
        <v>5171</v>
      </c>
      <c r="D152" s="141"/>
      <c r="E152" s="49" t="s">
        <v>114</v>
      </c>
      <c r="F152" s="148"/>
      <c r="G152" s="145">
        <v>0</v>
      </c>
      <c r="H152" s="175">
        <f>H99+H91+H76+H52</f>
        <v>1531.8</v>
      </c>
      <c r="I152" s="145">
        <f>I99+I91+I76+I52</f>
        <v>1531.8</v>
      </c>
      <c r="J152" s="52">
        <f>J76</f>
        <v>500</v>
      </c>
      <c r="K152" s="145">
        <f>K99+K91+K76+K52</f>
        <v>2031.8</v>
      </c>
      <c r="L152" s="231">
        <f>L91</f>
        <v>420</v>
      </c>
      <c r="M152" s="145">
        <f>M99+M91+M76+M52</f>
        <v>2451.8</v>
      </c>
      <c r="N152" s="231">
        <f>N68+N81+N83</f>
        <v>-79.5</v>
      </c>
      <c r="O152" s="145">
        <f>O99+O91+O76+O52</f>
        <v>2372.3</v>
      </c>
      <c r="P152" s="231">
        <f>P68+P81+P83</f>
        <v>0</v>
      </c>
      <c r="Q152" s="145">
        <f>Q99+Q91+Q76+Q52</f>
        <v>2372.3</v>
      </c>
      <c r="R152" s="231">
        <f>R70+R71</f>
        <v>2018</v>
      </c>
      <c r="S152" s="145">
        <f>S99+S91+S76+S52</f>
        <v>4390.3</v>
      </c>
      <c r="T152" s="231">
        <v>0</v>
      </c>
      <c r="U152" s="145">
        <f>U99+U91+U76+U52</f>
        <v>4390.3</v>
      </c>
    </row>
    <row r="153" spans="1:21" ht="12.75">
      <c r="A153" s="47" t="s">
        <v>19</v>
      </c>
      <c r="B153" s="48"/>
      <c r="C153" s="137">
        <v>5331</v>
      </c>
      <c r="D153" s="141"/>
      <c r="E153" s="49" t="s">
        <v>120</v>
      </c>
      <c r="F153" s="148"/>
      <c r="G153" s="145">
        <v>0</v>
      </c>
      <c r="H153" s="175">
        <v>0</v>
      </c>
      <c r="I153" s="145">
        <v>0</v>
      </c>
      <c r="J153" s="52">
        <f>J135+J124</f>
        <v>360</v>
      </c>
      <c r="K153" s="145">
        <f>K124+K135</f>
        <v>360</v>
      </c>
      <c r="L153" s="231">
        <v>0</v>
      </c>
      <c r="M153" s="145">
        <f>M124+M135</f>
        <v>360</v>
      </c>
      <c r="N153" s="231">
        <f>N133</f>
        <v>-175</v>
      </c>
      <c r="O153" s="145">
        <f>O124+O135</f>
        <v>185</v>
      </c>
      <c r="P153" s="231">
        <f>P133</f>
        <v>0</v>
      </c>
      <c r="Q153" s="145">
        <f>Q124+Q135</f>
        <v>185</v>
      </c>
      <c r="R153" s="231">
        <v>0</v>
      </c>
      <c r="S153" s="145">
        <f>S124+S135</f>
        <v>185</v>
      </c>
      <c r="T153" s="231">
        <v>0</v>
      </c>
      <c r="U153" s="145">
        <f>U124+U135</f>
        <v>185</v>
      </c>
    </row>
    <row r="154" spans="1:21" ht="13.5" thickBot="1">
      <c r="A154" s="218" t="s">
        <v>19</v>
      </c>
      <c r="B154" s="40"/>
      <c r="C154" s="158">
        <v>6901</v>
      </c>
      <c r="D154" s="159"/>
      <c r="E154" s="160" t="s">
        <v>18</v>
      </c>
      <c r="F154" s="161"/>
      <c r="G154" s="162">
        <f>G141</f>
        <v>9500</v>
      </c>
      <c r="H154" s="177">
        <f>H141</f>
        <v>0</v>
      </c>
      <c r="I154" s="162">
        <f>I141</f>
        <v>9500</v>
      </c>
      <c r="J154" s="102">
        <v>-4242.7</v>
      </c>
      <c r="K154" s="162">
        <f>K141</f>
        <v>5257.3</v>
      </c>
      <c r="L154" s="233">
        <f>L141</f>
        <v>-20</v>
      </c>
      <c r="M154" s="162">
        <f>M141</f>
        <v>5237.3</v>
      </c>
      <c r="N154" s="233">
        <f>N140</f>
        <v>-4607.7</v>
      </c>
      <c r="O154" s="162">
        <f>O141</f>
        <v>629.6</v>
      </c>
      <c r="P154" s="233">
        <f>P140</f>
        <v>0</v>
      </c>
      <c r="Q154" s="162">
        <f>Q141</f>
        <v>629.6</v>
      </c>
      <c r="R154" s="233">
        <f>R140</f>
        <v>61.6</v>
      </c>
      <c r="S154" s="162">
        <f>S141</f>
        <v>691.2</v>
      </c>
      <c r="T154" s="233">
        <v>0</v>
      </c>
      <c r="U154" s="162">
        <f>U141</f>
        <v>691.2</v>
      </c>
    </row>
    <row r="155" spans="1:21" ht="15.75" thickBot="1">
      <c r="A155" s="104"/>
      <c r="B155" s="105"/>
      <c r="C155" s="138"/>
      <c r="D155" s="142"/>
      <c r="E155" s="106" t="s">
        <v>16</v>
      </c>
      <c r="F155" s="138"/>
      <c r="G155" s="146">
        <f aca="true" t="shared" si="0" ref="G155:O155">SUM(G147:G154)</f>
        <v>79780</v>
      </c>
      <c r="H155" s="173">
        <f t="shared" si="0"/>
        <v>51577.600000000006</v>
      </c>
      <c r="I155" s="146">
        <f t="shared" si="0"/>
        <v>131357.6</v>
      </c>
      <c r="J155" s="154">
        <f t="shared" si="0"/>
        <v>15958.8</v>
      </c>
      <c r="K155" s="146">
        <f t="shared" si="0"/>
        <v>147316.39999999997</v>
      </c>
      <c r="L155" s="224">
        <f t="shared" si="0"/>
        <v>1.7053025658242404E-13</v>
      </c>
      <c r="M155" s="146">
        <f t="shared" si="0"/>
        <v>147316.39999999997</v>
      </c>
      <c r="N155" s="224">
        <f>SUM(N147:N154)</f>
        <v>-35134</v>
      </c>
      <c r="O155" s="146">
        <f t="shared" si="0"/>
        <v>112182.40000000001</v>
      </c>
      <c r="P155" s="224">
        <f aca="true" t="shared" si="1" ref="P155:U155">SUM(P147:P154)</f>
        <v>0</v>
      </c>
      <c r="Q155" s="146">
        <f t="shared" si="1"/>
        <v>112182.40000000001</v>
      </c>
      <c r="R155" s="224">
        <f t="shared" si="1"/>
        <v>23700</v>
      </c>
      <c r="S155" s="146">
        <f t="shared" si="1"/>
        <v>135882.4</v>
      </c>
      <c r="T155" s="224">
        <f t="shared" si="1"/>
        <v>0</v>
      </c>
      <c r="U155" s="146">
        <f t="shared" si="1"/>
        <v>135882.4</v>
      </c>
    </row>
    <row r="156" spans="1:15" ht="12.75">
      <c r="A156" s="16" t="s">
        <v>23</v>
      </c>
      <c r="B156" s="16"/>
      <c r="C156" s="16" t="s">
        <v>24</v>
      </c>
      <c r="D156" s="16"/>
      <c r="E156" s="16"/>
      <c r="F156" s="41" t="s">
        <v>170</v>
      </c>
      <c r="G156" s="62"/>
      <c r="H156" s="62"/>
      <c r="I156" s="62"/>
      <c r="J156" s="62"/>
      <c r="K156" s="62"/>
      <c r="L156" s="58"/>
      <c r="M156" s="58"/>
      <c r="N156" s="62"/>
      <c r="O156" s="62"/>
    </row>
    <row r="157" spans="1:15" ht="12.75">
      <c r="A157" s="16"/>
      <c r="B157" s="16"/>
      <c r="C157" s="16"/>
      <c r="D157" s="16"/>
      <c r="E157" s="16"/>
      <c r="F157" s="16"/>
      <c r="G157" s="62"/>
      <c r="H157" s="62"/>
      <c r="I157" s="62"/>
      <c r="J157" s="62"/>
      <c r="K157" s="62"/>
      <c r="L157" s="117"/>
      <c r="M157" s="62"/>
      <c r="N157" s="62"/>
      <c r="O157" s="62"/>
    </row>
    <row r="158" spans="1:15" ht="12.75">
      <c r="A158" s="99"/>
      <c r="B158" s="99"/>
      <c r="C158" s="99"/>
      <c r="D158" s="99"/>
      <c r="E158" s="99"/>
      <c r="F158" s="16"/>
      <c r="G158" s="62"/>
      <c r="H158" s="62"/>
      <c r="I158" s="62"/>
      <c r="J158" s="62"/>
      <c r="K158" s="62"/>
      <c r="L158" s="117"/>
      <c r="M158" s="62"/>
      <c r="N158" s="62"/>
      <c r="O158" s="62"/>
    </row>
    <row r="159" spans="1:15" ht="12.75">
      <c r="A159" s="16"/>
      <c r="B159" s="16"/>
      <c r="C159" s="16"/>
      <c r="D159" s="16"/>
      <c r="E159" s="16"/>
      <c r="F159" s="16"/>
      <c r="G159" s="117"/>
      <c r="H159" s="62"/>
      <c r="I159" s="62"/>
      <c r="J159" s="62"/>
      <c r="K159" s="62"/>
      <c r="L159" s="62"/>
      <c r="M159" s="62"/>
      <c r="N159" s="62"/>
      <c r="O159" s="62"/>
    </row>
    <row r="160" spans="1:15" ht="12.75">
      <c r="A160" s="16"/>
      <c r="B160" s="16"/>
      <c r="C160" s="16"/>
      <c r="D160" s="16"/>
      <c r="E160" s="16"/>
      <c r="F160" s="16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2.75">
      <c r="A161" s="16"/>
      <c r="B161" s="16"/>
      <c r="C161" s="16"/>
      <c r="D161" s="16"/>
      <c r="E161" s="16"/>
      <c r="F161" s="16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2.75">
      <c r="A162" s="16"/>
      <c r="B162" s="16"/>
      <c r="C162" s="16"/>
      <c r="D162" s="16"/>
      <c r="E162" s="16"/>
      <c r="F162" s="16"/>
      <c r="G162" s="62"/>
      <c r="H162" s="62"/>
      <c r="I162" s="117"/>
      <c r="J162" s="62"/>
      <c r="K162" s="62"/>
      <c r="L162" s="62"/>
      <c r="M162" s="62"/>
      <c r="N162" s="62"/>
      <c r="O162" s="62"/>
    </row>
    <row r="163" spans="1:15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9"/>
      <c r="H165" s="16"/>
      <c r="I165" s="16"/>
      <c r="J165" s="16"/>
      <c r="K165" s="16"/>
      <c r="L165" s="16"/>
      <c r="M165" s="16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</row>
  </sheetData>
  <sheetProtection/>
  <mergeCells count="4">
    <mergeCell ref="L36:O36"/>
    <mergeCell ref="H36:K36"/>
    <mergeCell ref="P36:S36"/>
    <mergeCell ref="T36:U3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300" verticalDpi="3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2011-08-23T08:08:32Z</cp:lastPrinted>
  <dcterms:created xsi:type="dcterms:W3CDTF">2007-01-11T11:12:55Z</dcterms:created>
  <dcterms:modified xsi:type="dcterms:W3CDTF">2011-09-19T08:45:05Z</dcterms:modified>
  <cp:category/>
  <cp:version/>
  <cp:contentType/>
  <cp:contentStatus/>
</cp:coreProperties>
</file>