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rozpočet'!$A$1:$T$167</definedName>
  </definedNames>
  <calcPr fullCalcOnLoad="1"/>
</workbook>
</file>

<file path=xl/sharedStrings.xml><?xml version="1.0" encoding="utf-8"?>
<sst xmlns="http://schemas.openxmlformats.org/spreadsheetml/2006/main" count="293" uniqueCount="230">
  <si>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</si>
  <si>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</si>
  <si>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</si>
  <si>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</si>
  <si>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</si>
  <si>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</si>
  <si>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</si>
  <si>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</si>
  <si>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</si>
  <si>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</si>
  <si>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</si>
  <si>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</si>
  <si>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</si>
  <si>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</si>
  <si>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</si>
  <si>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</si>
  <si>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</si>
  <si>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</si>
  <si>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</si>
  <si>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</si>
  <si>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</si>
  <si>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</si>
  <si>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</si>
  <si>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</si>
  <si>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</si>
  <si>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</si>
  <si>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</si>
  <si>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</si>
  <si>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</si>
  <si>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</si>
  <si>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</si>
  <si>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</si>
  <si>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</si>
  <si>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</si>
  <si>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</si>
  <si>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</si>
  <si>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</si>
  <si>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</si>
  <si>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</si>
  <si>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</si>
  <si>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</si>
  <si>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</si>
  <si>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</si>
  <si>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</si>
  <si>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</si>
  <si>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</si>
  <si>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</si>
  <si>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</si>
  <si>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</si>
  <si>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</si>
  <si>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</si>
  <si>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</si>
  <si>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</si>
  <si>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</si>
  <si>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</si>
  <si>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</si>
  <si>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</si>
  <si>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</si>
  <si>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</si>
  <si>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</si>
  <si>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</si>
  <si>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</si>
  <si>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</si>
  <si>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</si>
  <si>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</si>
  <si>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</si>
  <si>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</si>
  <si>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ZD/11/425</t>
  </si>
  <si>
    <t>ZD/11/424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</si>
  <si>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</si>
  <si>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</si>
  <si>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</si>
  <si>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</si>
  <si>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</si>
  <si>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</si>
  <si>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</si>
  <si>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</si>
  <si>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</si>
  <si>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</si>
  <si>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</si>
  <si>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</si>
  <si>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</si>
  <si>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</si>
  <si>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</si>
  <si>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</si>
  <si>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</si>
  <si>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</si>
  <si>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</si>
  <si>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</si>
  <si>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</si>
  <si>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</si>
  <si>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</si>
  <si>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</si>
  <si>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</si>
  <si>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</si>
  <si>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</si>
  <si>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</si>
  <si>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</si>
  <si>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</si>
  <si>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</si>
  <si>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</si>
  <si>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</si>
  <si>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</si>
  <si>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</si>
  <si>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</si>
  <si>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</si>
  <si>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</si>
  <si>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</si>
  <si>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</si>
  <si>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</si>
  <si>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</si>
  <si>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</si>
  <si>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</si>
  <si>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</si>
  <si>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</si>
  <si>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</si>
  <si>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</si>
  <si>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</si>
  <si>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</si>
  <si>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</si>
  <si>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</si>
  <si>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ZD/12/414</t>
  </si>
  <si>
    <t>Havárie teplovodního potrubí u objektu nukleární medicíny</t>
  </si>
  <si>
    <t>ZD/12/415</t>
  </si>
  <si>
    <t>PD k bouracím pracím objektu odstavené kotelny</t>
  </si>
  <si>
    <t>navýšení - Zastupitelstvo ze dne 22. 3. 2012</t>
  </si>
  <si>
    <t>neinvestiční transfery a. s.</t>
  </si>
  <si>
    <t>ZD/12/413</t>
  </si>
  <si>
    <t>Finanční příspěvek na vybavení lůžky pro ON JC, prac. NB</t>
  </si>
  <si>
    <t>ZD/12/411</t>
  </si>
  <si>
    <t>Stavební opravy pracoviště JIP</t>
  </si>
  <si>
    <t>ZD/12/410</t>
  </si>
  <si>
    <t>Stavební úpravy pracoviště OKB a ambulancí nem. Broumov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</si>
  <si>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</si>
  <si>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</si>
  <si>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</si>
  <si>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 xml:space="preserve">změna dle usnesení Rady KHK a Zast. konaného KHK č.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</si>
  <si>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</si>
  <si>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t>ZD/12/416</t>
  </si>
  <si>
    <t>Výměna krytiny objektu psychiatrie Nové Město</t>
  </si>
  <si>
    <t>Rekonstrukce objektu psychiatrie Nové Město</t>
  </si>
  <si>
    <t>Rekonstrukce objektu psychiatrie Nové Město - vybavení</t>
  </si>
  <si>
    <t>Stavební úpravy č. p. 635 - objekt RTG nemocnice Opočno</t>
  </si>
  <si>
    <t>Oprava kanalizace I. a II. etapa</t>
  </si>
  <si>
    <t>ZD/12/417</t>
  </si>
  <si>
    <t>Oprava nákladního výtahu pro transfuzní stanici</t>
  </si>
  <si>
    <t>ZD/12/418</t>
  </si>
  <si>
    <t>Rekonstrukce výtahu v hlavní budově</t>
  </si>
  <si>
    <t>ZD/12/419</t>
  </si>
  <si>
    <t>Nákup biovaku EBV-30/40 s ochrannou kuklou</t>
  </si>
  <si>
    <t>ZD/12/420</t>
  </si>
  <si>
    <t>Vybudování mailové domény v rámci rekonstr. poč. sítě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</si>
  <si>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4.6.2012 Zastupitelstva konaného 14.6.2012    </t>
    </r>
  </si>
  <si>
    <t>ZD/12/421</t>
  </si>
  <si>
    <t>Rekonstrukce počítačové sítě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</si>
  <si>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</si>
  <si>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ZD/12/427</t>
  </si>
  <si>
    <t>ZD/12/425</t>
  </si>
  <si>
    <t>Oprava kanalizační přípojky - havárie</t>
  </si>
  <si>
    <t>ZD/12/424</t>
  </si>
  <si>
    <t>ZD/12/423</t>
  </si>
  <si>
    <t>Pořízení 2 ks plicních ventilátorů</t>
  </si>
  <si>
    <t>Pořízení 1 ks plicního ventilátoru</t>
  </si>
  <si>
    <t>ZD/12/426</t>
  </si>
  <si>
    <t>Zřízení a instalace výtahu polikliniky</t>
  </si>
  <si>
    <t>ZD/12/422</t>
  </si>
  <si>
    <t>Internetizace nemocnic</t>
  </si>
  <si>
    <t>ZD/12/428</t>
  </si>
  <si>
    <t>Datové úložiště</t>
  </si>
  <si>
    <t>navýšení - Zastupitelstvo ze dne 14. 6. 2012</t>
  </si>
  <si>
    <t>Kapitola 50 - Fond rozvoje a reprodukce Královéhradeckého kraje rok 2012 - sumář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</si>
  <si>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16.7.2012</t>
    </r>
  </si>
  <si>
    <t>Rekonstrukce rozvodu vzduchu pro operační sály</t>
  </si>
  <si>
    <t>ZD/11/418</t>
  </si>
  <si>
    <t>X. snížení nerozděleného zůstatku usnesením Rady ze dne 16. 7. 2012</t>
  </si>
  <si>
    <t>IX. navýšení prostředků usnesením Zast. ze dne 14. 6. 2012 (z toho 151,4 tis. Kč do nerozděl. zůstatku)</t>
  </si>
  <si>
    <t>VIII. snížení nerozděleného zůstatku usnesením Zastupitelstva ze dne 14. 6. 2012</t>
  </si>
  <si>
    <t>VII. snížení nerozděleného zůstatku usnesením Zastupitelstva ze dne 3. 5. 2012</t>
  </si>
  <si>
    <t>VI. zapojení prostředků usnesením Zastupitelstva ze dne 22. 3. 2012</t>
  </si>
  <si>
    <t>V. navýšení prostředků usnesením Zastupitelstva ze dne 22. 3. 2012</t>
  </si>
  <si>
    <t>IV. snížení nerozděleného zůstatku usnesením Rady ze dne 26. 3. 2012</t>
  </si>
  <si>
    <t>Oprava krytiny na hlavním objektu nemocnice Broumov</t>
  </si>
  <si>
    <t>snížení - Zastupitelstvo ze dne 6. 9. 2012</t>
  </si>
  <si>
    <t>navýšení - Zastupitelstvo ze dne 6. 9. 2012</t>
  </si>
  <si>
    <t>XI. snížení prostředků usnesením Zastupitelstva ze dne 6. 9. 2012 (převod do kapitoly 15)</t>
  </si>
  <si>
    <t>XII. navýšení prostředků usnesením Zastupitelstva ze dne 6. 9. 2012</t>
  </si>
  <si>
    <t>Bc. Michal Žehan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</si>
  <si>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6.9.2012</t>
    </r>
  </si>
  <si>
    <t>ZD/12/429</t>
  </si>
  <si>
    <t>Oprava krytiny a výměna 7 ks protipožárních dveří</t>
  </si>
  <si>
    <t>ZD/12/430</t>
  </si>
  <si>
    <t>Oprava přístupového schodiště do objektu násl. rehab. péče</t>
  </si>
  <si>
    <t>ZD/12/431</t>
  </si>
  <si>
    <t>Oprava přístup. kom. k objektům chirurgie a ortopedie, údržby</t>
  </si>
  <si>
    <t>ZD/12/432</t>
  </si>
  <si>
    <t>Rekonstrukce kompresorové stanice a dodávka 2 ks sušiček</t>
  </si>
  <si>
    <t>ZD/12/433</t>
  </si>
  <si>
    <t>Úprava vstupu do objektu ARO a dětského oddělení</t>
  </si>
  <si>
    <t>ZD/12/434</t>
  </si>
  <si>
    <t>Výměna antistatických krytin na operačních sálech</t>
  </si>
  <si>
    <t>ZD/12/435</t>
  </si>
  <si>
    <t>PD rekonstrukce oplocení objektu nemocnice Jičín</t>
  </si>
  <si>
    <r>
      <t xml:space="preserve">změna dle usnesení Rady KHK a Zastupitelstva KHK č.                                                                                                                                  </t>
    </r>
    <r>
      <rPr>
        <b/>
        <sz val="10"/>
        <rFont val="Arial"/>
        <family val="2"/>
      </rPr>
      <t>3. změna rozpočtu KHK</t>
    </r>
  </si>
  <si>
    <t>ZD/12/436</t>
  </si>
  <si>
    <t>Oprava komunikací v areálu nemocnice</t>
  </si>
  <si>
    <t>ZD/12/437</t>
  </si>
  <si>
    <t>Výměna podlahových krytin v části objektu interního oddělení</t>
  </si>
  <si>
    <t>ZD/12/438</t>
  </si>
  <si>
    <t>Výměna oken v objektu jídelny a kuchyňského provozu, II. et.</t>
  </si>
  <si>
    <t>ZD/12/439</t>
  </si>
  <si>
    <t>Statický posudek a PD parkoviště a opěrné zdi u inter. pavilonu</t>
  </si>
  <si>
    <t>ZD/12/440</t>
  </si>
  <si>
    <t>Fin. přísp. na nákup 2 ks sušiček, kompresorovna oper. sály</t>
  </si>
  <si>
    <t>ZD/12/441</t>
  </si>
  <si>
    <t>Oprava chladící jednotky v ambulantním pavilonu</t>
  </si>
  <si>
    <t>ZD/12/442</t>
  </si>
  <si>
    <t>Výstavba lůžkového výtahu do objektu lůžkové rehabilitace</t>
  </si>
  <si>
    <t>ZD/12/443</t>
  </si>
  <si>
    <t>Výměna oken v objektu dialýzy a OKB</t>
  </si>
  <si>
    <t>ZD/12/444</t>
  </si>
  <si>
    <t>Fin. přísp. na nákup rigid. cystogastroskopu a elektrokoagul.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</si>
  <si>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24.9.2012 Zastupitelstva konaného dne 4.10.2012</t>
    </r>
  </si>
  <si>
    <t>ZD/12/445</t>
  </si>
  <si>
    <t>Oprava komunikace ke garážím RZP</t>
  </si>
  <si>
    <t>ZD/12/446</t>
  </si>
  <si>
    <t>Zřízení koncových tel. stanic, PC a sítě IT v objektu psych. NM</t>
  </si>
  <si>
    <t>ZD/12/447</t>
  </si>
  <si>
    <t>Oprava podlahy, elektroinstal., bezp. prvky BOZP v kot. NB</t>
  </si>
  <si>
    <t>XIII. Snížení nerozděleného zůstatku usnesením Rady ze dne 24. 9. 2012 a Zastupitelstva ze dne 4. 10. 2012</t>
  </si>
  <si>
    <t>Oprava topného kanálu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</si>
</sst>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164" fontId="12" fillId="0" borderId="5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164" fontId="0" fillId="0" borderId="57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6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4" fontId="0" fillId="0" borderId="61" xfId="0" applyNumberFormat="1" applyFont="1" applyFill="1" applyBorder="1" applyAlignment="1">
      <alignment horizontal="left"/>
    </xf>
    <xf numFmtId="164" fontId="11" fillId="0" borderId="61" xfId="0" applyNumberFormat="1" applyFont="1" applyFill="1" applyBorder="1" applyAlignment="1">
      <alignment horizontal="right"/>
    </xf>
    <xf numFmtId="164" fontId="0" fillId="33" borderId="6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6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5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4" fillId="35" borderId="67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6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 wrapText="1"/>
    </xf>
    <xf numFmtId="164" fontId="4" fillId="34" borderId="67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7" borderId="67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27" width="13.00390625" style="0" customWidth="1"/>
  </cols>
  <sheetData>
    <row r="1" spans="1:17" s="1" customFormat="1" ht="19.5" customHeight="1">
      <c r="A1" s="14" t="s">
        <v>170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customHeight="1" thickBot="1">
      <c r="A3" s="13"/>
      <c r="B3" s="13"/>
      <c r="C3" s="13"/>
      <c r="D3" s="16"/>
      <c r="E3" s="17" t="s">
        <v>1</v>
      </c>
      <c r="F3" s="18"/>
      <c r="G3" s="105">
        <v>70000</v>
      </c>
      <c r="H3" s="19"/>
      <c r="I3" s="19"/>
      <c r="J3" s="16"/>
      <c r="K3" s="16"/>
      <c r="L3" s="16"/>
      <c r="M3" s="16"/>
      <c r="N3" s="16"/>
      <c r="O3" s="16"/>
      <c r="P3" s="16"/>
      <c r="Q3" s="16"/>
    </row>
    <row r="4" spans="1:17" ht="15" customHeight="1">
      <c r="A4" s="13"/>
      <c r="B4" s="13"/>
      <c r="C4" s="13"/>
      <c r="D4" s="16"/>
      <c r="E4" s="20" t="s">
        <v>50</v>
      </c>
      <c r="F4" s="21"/>
      <c r="G4" s="120">
        <v>63009.5</v>
      </c>
      <c r="H4" s="19"/>
      <c r="I4" s="19"/>
      <c r="J4" s="16"/>
      <c r="K4" s="16"/>
      <c r="L4" s="16"/>
      <c r="M4" s="16"/>
      <c r="N4" s="16"/>
      <c r="O4" s="16"/>
      <c r="P4" s="16"/>
      <c r="Q4" s="16"/>
    </row>
    <row r="5" spans="1:17" ht="15" customHeight="1">
      <c r="A5" s="13"/>
      <c r="B5" s="13"/>
      <c r="C5" s="13"/>
      <c r="D5" s="16"/>
      <c r="E5" s="214" t="s">
        <v>125</v>
      </c>
      <c r="F5" s="12"/>
      <c r="G5" s="215">
        <v>20000</v>
      </c>
      <c r="H5" s="19"/>
      <c r="I5" s="19"/>
      <c r="J5" s="16"/>
      <c r="K5" s="16"/>
      <c r="L5" s="16"/>
      <c r="M5" s="16"/>
      <c r="N5" s="16"/>
      <c r="O5" s="16"/>
      <c r="P5" s="16"/>
      <c r="Q5" s="16"/>
    </row>
    <row r="6" spans="1:17" ht="15" customHeight="1">
      <c r="A6" s="13"/>
      <c r="B6" s="13"/>
      <c r="C6" s="13"/>
      <c r="D6" s="16"/>
      <c r="E6" s="214" t="s">
        <v>169</v>
      </c>
      <c r="F6" s="12"/>
      <c r="G6" s="215">
        <v>10151.4</v>
      </c>
      <c r="H6" s="19"/>
      <c r="I6" s="19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13"/>
      <c r="B7" s="13"/>
      <c r="C7" s="13"/>
      <c r="D7" s="16"/>
      <c r="E7" s="214" t="s">
        <v>182</v>
      </c>
      <c r="F7" s="12"/>
      <c r="G7" s="215">
        <v>-51000</v>
      </c>
      <c r="H7" s="19"/>
      <c r="I7" s="19"/>
      <c r="J7" s="16"/>
      <c r="K7" s="16"/>
      <c r="L7" s="16"/>
      <c r="M7" s="16"/>
      <c r="N7" s="16"/>
      <c r="O7" s="16"/>
      <c r="P7" s="16"/>
      <c r="Q7" s="16"/>
    </row>
    <row r="8" spans="1:17" ht="15" customHeight="1">
      <c r="A8" s="13"/>
      <c r="B8" s="13"/>
      <c r="C8" s="13"/>
      <c r="D8" s="16"/>
      <c r="E8" s="214" t="s">
        <v>183</v>
      </c>
      <c r="F8" s="12"/>
      <c r="G8" s="215">
        <v>10000</v>
      </c>
      <c r="H8" s="19"/>
      <c r="I8" s="19"/>
      <c r="J8" s="16"/>
      <c r="K8" s="16"/>
      <c r="L8" s="16"/>
      <c r="M8" s="16"/>
      <c r="N8" s="16"/>
      <c r="O8" s="16"/>
      <c r="P8" s="16"/>
      <c r="Q8" s="16"/>
    </row>
    <row r="9" spans="1:17" ht="15" customHeight="1" thickBot="1">
      <c r="A9" s="13"/>
      <c r="B9" s="13"/>
      <c r="C9" s="13"/>
      <c r="D9" s="16"/>
      <c r="E9" s="26" t="s">
        <v>21</v>
      </c>
      <c r="F9" s="27"/>
      <c r="G9" s="115">
        <f>SUM(G3:G8)</f>
        <v>122160.9</v>
      </c>
      <c r="H9" s="19"/>
      <c r="I9" s="19"/>
      <c r="J9" s="16"/>
      <c r="K9" s="16"/>
      <c r="L9" s="16"/>
      <c r="M9" s="16"/>
      <c r="N9" s="16"/>
      <c r="O9" s="16"/>
      <c r="P9" s="16"/>
      <c r="Q9" s="16"/>
    </row>
    <row r="10" spans="1:17" ht="15" customHeight="1">
      <c r="A10" s="40" t="s">
        <v>49</v>
      </c>
      <c r="B10" s="16"/>
      <c r="C10" s="16"/>
      <c r="D10" s="16"/>
      <c r="E10" s="106"/>
      <c r="F10" s="106"/>
      <c r="G10" s="107"/>
      <c r="H10" s="19"/>
      <c r="I10" s="19"/>
      <c r="J10" s="16"/>
      <c r="K10" s="16"/>
      <c r="L10" s="16"/>
      <c r="M10" s="16"/>
      <c r="N10" s="16"/>
      <c r="O10" s="16"/>
      <c r="P10" s="16"/>
      <c r="Q10" s="16"/>
    </row>
    <row r="11" spans="1:17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</row>
    <row r="12" spans="1:17" ht="15" customHeight="1" thickBot="1">
      <c r="A12" s="22" t="s">
        <v>0</v>
      </c>
      <c r="B12" s="24"/>
      <c r="C12" s="24"/>
      <c r="D12" s="24"/>
      <c r="E12" s="24"/>
      <c r="F12" s="24"/>
      <c r="G12" s="49">
        <v>70000</v>
      </c>
      <c r="H12" s="114" t="s">
        <v>22</v>
      </c>
      <c r="I12" s="128"/>
      <c r="J12" s="12"/>
      <c r="K12" s="12"/>
      <c r="L12" s="12"/>
      <c r="M12" s="12"/>
      <c r="N12" s="12"/>
      <c r="O12" s="12"/>
      <c r="P12" s="16"/>
      <c r="Q12" s="16"/>
    </row>
    <row r="13" spans="1:17" ht="15" customHeight="1">
      <c r="A13" s="20" t="s">
        <v>2</v>
      </c>
      <c r="B13" s="21"/>
      <c r="C13" s="21"/>
      <c r="D13" s="21"/>
      <c r="E13" s="21" t="s">
        <v>51</v>
      </c>
      <c r="F13" s="116"/>
      <c r="G13" s="117">
        <v>-61000</v>
      </c>
      <c r="H13" s="19"/>
      <c r="I13" s="19"/>
      <c r="J13" s="12"/>
      <c r="K13" s="12"/>
      <c r="L13" s="12"/>
      <c r="M13" s="12"/>
      <c r="N13" s="12"/>
      <c r="O13" s="12"/>
      <c r="P13" s="16"/>
      <c r="Q13" s="16"/>
    </row>
    <row r="14" spans="1:17" ht="15" customHeight="1">
      <c r="A14" s="155" t="s">
        <v>52</v>
      </c>
      <c r="B14" s="123"/>
      <c r="C14" s="123"/>
      <c r="D14" s="123"/>
      <c r="E14" s="123"/>
      <c r="F14" s="124"/>
      <c r="G14" s="125">
        <v>63009.5</v>
      </c>
      <c r="H14" s="19"/>
      <c r="I14" s="19"/>
      <c r="J14" s="12"/>
      <c r="K14" s="12"/>
      <c r="L14" s="12"/>
      <c r="M14" s="12"/>
      <c r="N14" s="12"/>
      <c r="O14" s="12"/>
      <c r="P14" s="16"/>
      <c r="Q14" s="16"/>
    </row>
    <row r="15" spans="1:17" ht="15" customHeight="1">
      <c r="A15" s="155" t="s">
        <v>53</v>
      </c>
      <c r="B15" s="123"/>
      <c r="C15" s="123"/>
      <c r="D15" s="123"/>
      <c r="E15" s="123"/>
      <c r="F15" s="124"/>
      <c r="G15" s="125">
        <v>-63009.5</v>
      </c>
      <c r="H15" s="19"/>
      <c r="I15" s="19"/>
      <c r="J15" s="12"/>
      <c r="K15" s="12"/>
      <c r="L15" s="12"/>
      <c r="M15" s="12"/>
      <c r="N15" s="12"/>
      <c r="O15" s="12"/>
      <c r="P15" s="16"/>
      <c r="Q15" s="16"/>
    </row>
    <row r="16" spans="1:17" ht="15" customHeight="1">
      <c r="A16" s="155" t="s">
        <v>180</v>
      </c>
      <c r="B16" s="123"/>
      <c r="C16" s="123"/>
      <c r="D16" s="123"/>
      <c r="E16" s="123"/>
      <c r="F16" s="124"/>
      <c r="G16" s="125">
        <v>-166.2</v>
      </c>
      <c r="H16" s="19"/>
      <c r="I16" s="19"/>
      <c r="J16" s="12"/>
      <c r="K16" s="12"/>
      <c r="L16" s="12"/>
      <c r="M16" s="12"/>
      <c r="N16" s="12"/>
      <c r="O16" s="12"/>
      <c r="P16" s="16"/>
      <c r="Q16" s="16"/>
    </row>
    <row r="17" spans="1:17" ht="15" customHeight="1">
      <c r="A17" s="155" t="s">
        <v>179</v>
      </c>
      <c r="B17" s="123"/>
      <c r="C17" s="123"/>
      <c r="D17" s="123"/>
      <c r="E17" s="123"/>
      <c r="F17" s="124"/>
      <c r="G17" s="125">
        <v>20000</v>
      </c>
      <c r="H17" s="19"/>
      <c r="I17" s="19"/>
      <c r="J17" s="12"/>
      <c r="K17" s="12"/>
      <c r="L17" s="12"/>
      <c r="M17" s="12"/>
      <c r="N17" s="12"/>
      <c r="O17" s="12"/>
      <c r="P17" s="16"/>
      <c r="Q17" s="16"/>
    </row>
    <row r="18" spans="1:17" ht="15" customHeight="1">
      <c r="A18" s="155" t="s">
        <v>178</v>
      </c>
      <c r="B18" s="123"/>
      <c r="C18" s="123"/>
      <c r="D18" s="123"/>
      <c r="E18" s="123"/>
      <c r="F18" s="124"/>
      <c r="G18" s="125">
        <v>-20000</v>
      </c>
      <c r="H18" s="19"/>
      <c r="I18" s="19"/>
      <c r="J18" s="12"/>
      <c r="K18" s="12"/>
      <c r="L18" s="12"/>
      <c r="M18" s="12"/>
      <c r="N18" s="12"/>
      <c r="O18" s="12"/>
      <c r="P18" s="16"/>
      <c r="Q18" s="16"/>
    </row>
    <row r="19" spans="1:17" ht="15" customHeight="1">
      <c r="A19" s="155" t="s">
        <v>177</v>
      </c>
      <c r="B19" s="123"/>
      <c r="C19" s="123"/>
      <c r="D19" s="123"/>
      <c r="E19" s="123"/>
      <c r="F19" s="124"/>
      <c r="G19" s="125">
        <v>-3566.8</v>
      </c>
      <c r="H19" s="19"/>
      <c r="I19" s="19"/>
      <c r="J19" s="12"/>
      <c r="K19" s="12"/>
      <c r="L19" s="12"/>
      <c r="M19" s="12"/>
      <c r="N19" s="12"/>
      <c r="O19" s="12"/>
      <c r="P19" s="16"/>
      <c r="Q19" s="16"/>
    </row>
    <row r="20" spans="1:17" ht="15" customHeight="1">
      <c r="A20" s="155" t="s">
        <v>176</v>
      </c>
      <c r="B20" s="123"/>
      <c r="C20" s="123"/>
      <c r="D20" s="123"/>
      <c r="E20" s="123"/>
      <c r="F20" s="124"/>
      <c r="G20" s="125">
        <v>-5225.5</v>
      </c>
      <c r="H20" s="19"/>
      <c r="I20" s="19"/>
      <c r="J20" s="12"/>
      <c r="K20" s="12"/>
      <c r="L20" s="12"/>
      <c r="M20" s="12"/>
      <c r="N20" s="12"/>
      <c r="O20" s="12"/>
      <c r="P20" s="16"/>
      <c r="Q20" s="16"/>
    </row>
    <row r="21" spans="1:17" ht="15" customHeight="1">
      <c r="A21" s="155" t="s">
        <v>175</v>
      </c>
      <c r="B21" s="123"/>
      <c r="C21" s="123"/>
      <c r="D21" s="123"/>
      <c r="E21" s="123"/>
      <c r="F21" s="124"/>
      <c r="G21" s="125">
        <v>10151.4</v>
      </c>
      <c r="H21" s="19"/>
      <c r="I21" s="19"/>
      <c r="J21" s="12"/>
      <c r="K21" s="12"/>
      <c r="L21" s="12"/>
      <c r="M21" s="12"/>
      <c r="N21" s="12"/>
      <c r="O21" s="12"/>
      <c r="P21" s="16"/>
      <c r="Q21" s="16"/>
    </row>
    <row r="22" spans="1:17" ht="15" customHeight="1">
      <c r="A22" s="155" t="s">
        <v>174</v>
      </c>
      <c r="B22" s="123"/>
      <c r="C22" s="123"/>
      <c r="D22" s="123"/>
      <c r="E22" s="123"/>
      <c r="F22" s="124"/>
      <c r="G22" s="125">
        <v>-41.8</v>
      </c>
      <c r="H22" s="19"/>
      <c r="I22" s="19"/>
      <c r="J22" s="12"/>
      <c r="K22" s="12"/>
      <c r="L22" s="12"/>
      <c r="M22" s="12"/>
      <c r="N22" s="12"/>
      <c r="O22" s="12"/>
      <c r="P22" s="16"/>
      <c r="Q22" s="16"/>
    </row>
    <row r="23" spans="1:17" ht="15" customHeight="1">
      <c r="A23" s="155" t="s">
        <v>184</v>
      </c>
      <c r="B23" s="123"/>
      <c r="C23" s="123"/>
      <c r="D23" s="123"/>
      <c r="E23" s="123"/>
      <c r="F23" s="124"/>
      <c r="G23" s="125">
        <v>-51000</v>
      </c>
      <c r="H23" s="19"/>
      <c r="I23" s="19"/>
      <c r="J23" s="12"/>
      <c r="K23" s="12"/>
      <c r="L23" s="12"/>
      <c r="M23" s="12"/>
      <c r="N23" s="12"/>
      <c r="O23" s="12"/>
      <c r="P23" s="16"/>
      <c r="Q23" s="16"/>
    </row>
    <row r="24" spans="1:17" ht="15" customHeight="1">
      <c r="A24" s="155" t="s">
        <v>185</v>
      </c>
      <c r="B24" s="123"/>
      <c r="C24" s="123"/>
      <c r="D24" s="123"/>
      <c r="E24" s="123"/>
      <c r="F24" s="124"/>
      <c r="G24" s="125">
        <v>10000</v>
      </c>
      <c r="H24" s="19"/>
      <c r="I24" s="19"/>
      <c r="J24" s="12"/>
      <c r="K24" s="12"/>
      <c r="L24" s="12"/>
      <c r="M24" s="12"/>
      <c r="N24" s="12"/>
      <c r="O24" s="12"/>
      <c r="P24" s="16"/>
      <c r="Q24" s="16"/>
    </row>
    <row r="25" spans="1:17" ht="15" customHeight="1">
      <c r="A25" s="155" t="s">
        <v>228</v>
      </c>
      <c r="B25" s="123"/>
      <c r="C25" s="123"/>
      <c r="D25" s="123"/>
      <c r="E25" s="123"/>
      <c r="F25" s="124"/>
      <c r="G25" s="125">
        <v>-150.3</v>
      </c>
      <c r="H25" s="19"/>
      <c r="I25" s="19"/>
      <c r="J25" s="12"/>
      <c r="K25" s="12"/>
      <c r="L25" s="12"/>
      <c r="M25" s="12"/>
      <c r="N25" s="12"/>
      <c r="O25" s="12"/>
      <c r="P25" s="16"/>
      <c r="Q25" s="16"/>
    </row>
    <row r="26" spans="1:17" ht="15" customHeight="1">
      <c r="A26" s="126" t="s">
        <v>3</v>
      </c>
      <c r="B26" s="118"/>
      <c r="C26" s="118"/>
      <c r="D26" s="118"/>
      <c r="E26" s="118"/>
      <c r="F26" s="119"/>
      <c r="G26" s="127">
        <v>0.8</v>
      </c>
      <c r="H26" s="129">
        <f>G12+G14+G17+G21+G23+G24</f>
        <v>122160.9</v>
      </c>
      <c r="I26" s="19"/>
      <c r="J26" s="12"/>
      <c r="K26" s="12"/>
      <c r="L26" s="12"/>
      <c r="M26" s="12"/>
      <c r="N26" s="12"/>
      <c r="O26" s="12"/>
      <c r="P26" s="16"/>
      <c r="Q26" s="16"/>
    </row>
    <row r="27" spans="1:17" ht="15" customHeight="1">
      <c r="A27" s="142"/>
      <c r="B27" s="143"/>
      <c r="C27" s="143"/>
      <c r="D27" s="143"/>
      <c r="E27" s="143"/>
      <c r="F27" s="144"/>
      <c r="G27" s="145"/>
      <c r="H27" s="129"/>
      <c r="I27" s="19"/>
      <c r="J27" s="12"/>
      <c r="K27" s="12"/>
      <c r="L27" s="12"/>
      <c r="M27" s="12"/>
      <c r="N27" s="12"/>
      <c r="O27" s="12"/>
      <c r="P27" s="16"/>
      <c r="Q27" s="16"/>
    </row>
    <row r="28" spans="1:17" ht="15" customHeight="1" thickBot="1">
      <c r="A28" s="26" t="s">
        <v>3</v>
      </c>
      <c r="B28" s="27"/>
      <c r="C28" s="27"/>
      <c r="D28" s="27"/>
      <c r="E28" s="27"/>
      <c r="F28" s="28"/>
      <c r="G28" s="110">
        <f>SUM(G26)</f>
        <v>0.8</v>
      </c>
      <c r="H28" s="129">
        <f>G12+G14+G17+G21+G23+G24</f>
        <v>122160.9</v>
      </c>
      <c r="I28" s="114"/>
      <c r="J28" s="12"/>
      <c r="K28" s="12"/>
      <c r="L28" s="12"/>
      <c r="M28" s="12"/>
      <c r="N28" s="12"/>
      <c r="O28" s="12"/>
      <c r="P28" s="16"/>
      <c r="Q28" s="16"/>
    </row>
    <row r="29" spans="1:17" ht="15" customHeight="1">
      <c r="A29" s="38"/>
      <c r="B29" s="12"/>
      <c r="C29" s="12"/>
      <c r="D29" s="12"/>
      <c r="E29" s="12"/>
      <c r="F29" s="12"/>
      <c r="G29" s="107"/>
      <c r="H29" s="19"/>
      <c r="I29" s="114"/>
      <c r="J29" s="12"/>
      <c r="K29" s="12"/>
      <c r="L29" s="12"/>
      <c r="M29" s="12"/>
      <c r="N29" s="12"/>
      <c r="O29" s="12"/>
      <c r="P29" s="16"/>
      <c r="Q29" s="16"/>
    </row>
    <row r="30" spans="1:17" ht="12" customHeight="1" thickBot="1">
      <c r="A30" s="12"/>
      <c r="B30" s="12"/>
      <c r="C30" s="12"/>
      <c r="D30" s="12"/>
      <c r="E30" s="12"/>
      <c r="F30" s="12"/>
      <c r="G30" s="25"/>
      <c r="H30" s="19" t="s">
        <v>20</v>
      </c>
      <c r="I30" s="19"/>
      <c r="J30" s="16"/>
      <c r="K30" s="16"/>
      <c r="L30" s="16"/>
      <c r="M30" s="16"/>
      <c r="N30" s="16"/>
      <c r="O30" s="16"/>
      <c r="P30" s="16"/>
      <c r="Q30" s="16"/>
    </row>
    <row r="31" spans="1:27" ht="57.75" customHeight="1" thickBot="1">
      <c r="A31" s="12"/>
      <c r="B31" s="12"/>
      <c r="C31" s="12"/>
      <c r="D31" s="12"/>
      <c r="E31" s="12"/>
      <c r="F31" s="12"/>
      <c r="G31" s="25"/>
      <c r="H31" s="233" t="s">
        <v>136</v>
      </c>
      <c r="I31" s="234"/>
      <c r="J31" s="235"/>
      <c r="K31" s="235"/>
      <c r="L31" s="235"/>
      <c r="M31" s="236"/>
      <c r="N31" s="233" t="s">
        <v>155</v>
      </c>
      <c r="O31" s="235"/>
      <c r="P31" s="235"/>
      <c r="Q31" s="235"/>
      <c r="R31" s="237"/>
      <c r="S31" s="237"/>
      <c r="T31" s="238"/>
      <c r="U31" s="239"/>
      <c r="V31" s="240" t="s">
        <v>202</v>
      </c>
      <c r="W31" s="235"/>
      <c r="X31" s="238"/>
      <c r="Y31" s="238"/>
      <c r="Z31" s="238"/>
      <c r="AA31" s="239"/>
    </row>
    <row r="32" spans="1:27" ht="107.25" customHeight="1" thickBot="1">
      <c r="A32" s="2" t="s">
        <v>14</v>
      </c>
      <c r="B32" s="3" t="s">
        <v>4</v>
      </c>
      <c r="C32" s="10" t="s">
        <v>5</v>
      </c>
      <c r="D32" s="4" t="s">
        <v>6</v>
      </c>
      <c r="E32" s="4" t="s">
        <v>7</v>
      </c>
      <c r="F32" s="4" t="s">
        <v>12</v>
      </c>
      <c r="G32" s="64" t="s">
        <v>56</v>
      </c>
      <c r="H32" s="147" t="s">
        <v>57</v>
      </c>
      <c r="I32" s="64" t="s">
        <v>11</v>
      </c>
      <c r="J32" s="147" t="s">
        <v>120</v>
      </c>
      <c r="K32" s="5" t="s">
        <v>11</v>
      </c>
      <c r="L32" s="147" t="s">
        <v>133</v>
      </c>
      <c r="M32" s="5" t="s">
        <v>11</v>
      </c>
      <c r="N32" s="63" t="s">
        <v>134</v>
      </c>
      <c r="O32" s="5" t="s">
        <v>11</v>
      </c>
      <c r="P32" s="63" t="s">
        <v>135</v>
      </c>
      <c r="Q32" s="5" t="s">
        <v>11</v>
      </c>
      <c r="R32" s="63" t="s">
        <v>137</v>
      </c>
      <c r="S32" s="5" t="s">
        <v>11</v>
      </c>
      <c r="T32" s="63" t="s">
        <v>152</v>
      </c>
      <c r="U32" s="5" t="s">
        <v>11</v>
      </c>
      <c r="V32" s="63" t="s">
        <v>171</v>
      </c>
      <c r="W32" s="5" t="s">
        <v>11</v>
      </c>
      <c r="X32" s="63" t="s">
        <v>187</v>
      </c>
      <c r="Y32" s="5" t="s">
        <v>11</v>
      </c>
      <c r="Z32" s="63" t="s">
        <v>221</v>
      </c>
      <c r="AA32" s="5" t="s">
        <v>11</v>
      </c>
    </row>
    <row r="33" spans="1:27" ht="14.25" customHeight="1">
      <c r="A33" s="86">
        <v>92</v>
      </c>
      <c r="B33" s="87">
        <v>3522</v>
      </c>
      <c r="C33" s="87"/>
      <c r="D33" s="193"/>
      <c r="E33" s="88" t="s">
        <v>27</v>
      </c>
      <c r="F33" s="89"/>
      <c r="G33" s="109">
        <f>SUM(G47+G48+G50)</f>
        <v>0</v>
      </c>
      <c r="H33" s="53"/>
      <c r="I33" s="109">
        <f>SUM(I47+I48+I50)</f>
        <v>1445</v>
      </c>
      <c r="J33" s="53"/>
      <c r="K33" s="109">
        <f>SUM(K47+K48+K50)</f>
        <v>1445</v>
      </c>
      <c r="L33" s="53"/>
      <c r="M33" s="109">
        <f>SUM(M47+M48+M50+M49)</f>
        <v>1850</v>
      </c>
      <c r="N33" s="53"/>
      <c r="O33" s="109">
        <f>SUM(O47+O48+O49+O50)</f>
        <v>1850</v>
      </c>
      <c r="P33" s="232"/>
      <c r="Q33" s="222">
        <f>SUM(Q47+Q48+Q49+Q50)</f>
        <v>1850</v>
      </c>
      <c r="R33" s="232"/>
      <c r="S33" s="222">
        <f>SUM(S47+S48+S49+S50)</f>
        <v>1850</v>
      </c>
      <c r="T33" s="232"/>
      <c r="U33" s="222">
        <f>SUM(U47+U48+U49+U50)</f>
        <v>2645</v>
      </c>
      <c r="V33" s="232"/>
      <c r="W33" s="222">
        <f>SUM(W47+W48+W49+W50)</f>
        <v>2645</v>
      </c>
      <c r="X33" s="232"/>
      <c r="Y33" s="222">
        <f>SUM(Y47+Y48+Y49+Y50)</f>
        <v>5045</v>
      </c>
      <c r="Z33" s="232"/>
      <c r="AA33" s="222">
        <f>SUM(AA47+AA48+AA49+AA50)</f>
        <v>5492.1</v>
      </c>
    </row>
    <row r="34" spans="1:27" ht="14.25" customHeight="1">
      <c r="A34" s="70"/>
      <c r="B34" s="62"/>
      <c r="C34" s="62">
        <v>6313</v>
      </c>
      <c r="D34" s="29" t="s">
        <v>194</v>
      </c>
      <c r="E34" s="29" t="s">
        <v>195</v>
      </c>
      <c r="F34" s="72"/>
      <c r="G34" s="113">
        <v>0</v>
      </c>
      <c r="H34" s="51"/>
      <c r="I34" s="113">
        <v>0</v>
      </c>
      <c r="J34" s="51"/>
      <c r="K34" s="113">
        <v>0</v>
      </c>
      <c r="L34" s="51"/>
      <c r="M34" s="113">
        <v>0</v>
      </c>
      <c r="N34" s="51"/>
      <c r="O34" s="113">
        <v>0</v>
      </c>
      <c r="P34" s="51"/>
      <c r="Q34" s="113">
        <v>0</v>
      </c>
      <c r="R34" s="51"/>
      <c r="S34" s="113">
        <v>0</v>
      </c>
      <c r="T34" s="51"/>
      <c r="U34" s="113">
        <v>0</v>
      </c>
      <c r="V34" s="51"/>
      <c r="W34" s="113">
        <v>0</v>
      </c>
      <c r="X34" s="51">
        <v>1450</v>
      </c>
      <c r="Y34" s="113">
        <f aca="true" t="shared" si="0" ref="Y34:Y41">W34+X34</f>
        <v>1450</v>
      </c>
      <c r="Z34" s="51"/>
      <c r="AA34" s="113">
        <f aca="true" t="shared" si="1" ref="AA34:AA41">Y34+Z34</f>
        <v>1450</v>
      </c>
    </row>
    <row r="35" spans="1:27" ht="14.25" customHeight="1">
      <c r="A35" s="70"/>
      <c r="B35" s="62"/>
      <c r="C35" s="62">
        <v>6121</v>
      </c>
      <c r="D35" s="29" t="s">
        <v>200</v>
      </c>
      <c r="E35" s="29" t="s">
        <v>201</v>
      </c>
      <c r="F35" s="72"/>
      <c r="G35" s="113">
        <v>0</v>
      </c>
      <c r="H35" s="51"/>
      <c r="I35" s="113">
        <v>0</v>
      </c>
      <c r="J35" s="51"/>
      <c r="K35" s="113">
        <v>0</v>
      </c>
      <c r="L35" s="51"/>
      <c r="M35" s="113">
        <v>0</v>
      </c>
      <c r="N35" s="51"/>
      <c r="O35" s="113">
        <v>0</v>
      </c>
      <c r="P35" s="51"/>
      <c r="Q35" s="113">
        <v>0</v>
      </c>
      <c r="R35" s="51"/>
      <c r="S35" s="113">
        <v>0</v>
      </c>
      <c r="T35" s="51"/>
      <c r="U35" s="113">
        <v>0</v>
      </c>
      <c r="V35" s="51"/>
      <c r="W35" s="113">
        <v>0</v>
      </c>
      <c r="X35" s="51">
        <v>200</v>
      </c>
      <c r="Y35" s="113">
        <f t="shared" si="0"/>
        <v>200</v>
      </c>
      <c r="Z35" s="51"/>
      <c r="AA35" s="113">
        <f t="shared" si="1"/>
        <v>200</v>
      </c>
    </row>
    <row r="36" spans="1:27" ht="14.25" customHeight="1">
      <c r="A36" s="70"/>
      <c r="B36" s="62"/>
      <c r="C36" s="62">
        <v>5171</v>
      </c>
      <c r="D36" s="29" t="s">
        <v>54</v>
      </c>
      <c r="E36" s="29" t="s">
        <v>55</v>
      </c>
      <c r="F36" s="72"/>
      <c r="G36" s="113">
        <v>0</v>
      </c>
      <c r="H36" s="51">
        <v>40</v>
      </c>
      <c r="I36" s="113">
        <f>G36+H36</f>
        <v>40</v>
      </c>
      <c r="J36" s="51"/>
      <c r="K36" s="113">
        <f>I36+J36</f>
        <v>40</v>
      </c>
      <c r="L36" s="51"/>
      <c r="M36" s="113">
        <f aca="true" t="shared" si="2" ref="M36:M46">K36+L36</f>
        <v>40</v>
      </c>
      <c r="N36" s="51"/>
      <c r="O36" s="113">
        <f>K36+N36</f>
        <v>40</v>
      </c>
      <c r="P36" s="51"/>
      <c r="Q36" s="113">
        <f>O36+P36</f>
        <v>40</v>
      </c>
      <c r="R36" s="51"/>
      <c r="S36" s="113">
        <f aca="true" t="shared" si="3" ref="S36:S41">Q36+R36</f>
        <v>40</v>
      </c>
      <c r="T36" s="51"/>
      <c r="U36" s="113">
        <f aca="true" t="shared" si="4" ref="U36:U41">S36+T36</f>
        <v>40</v>
      </c>
      <c r="V36" s="51"/>
      <c r="W36" s="113">
        <f aca="true" t="shared" si="5" ref="W36:W41">U36+V36</f>
        <v>40</v>
      </c>
      <c r="X36" s="51"/>
      <c r="Y36" s="113">
        <f t="shared" si="0"/>
        <v>40</v>
      </c>
      <c r="Z36" s="51">
        <v>-10.9</v>
      </c>
      <c r="AA36" s="113">
        <f t="shared" si="1"/>
        <v>29.1</v>
      </c>
    </row>
    <row r="37" spans="1:27" ht="14.25" customHeight="1">
      <c r="A37" s="70"/>
      <c r="B37" s="62"/>
      <c r="C37" s="62">
        <v>5171</v>
      </c>
      <c r="D37" s="29" t="s">
        <v>58</v>
      </c>
      <c r="E37" s="29" t="s">
        <v>59</v>
      </c>
      <c r="F37" s="72"/>
      <c r="G37" s="113">
        <v>0</v>
      </c>
      <c r="H37" s="51">
        <v>560</v>
      </c>
      <c r="I37" s="113">
        <f>G37+H37</f>
        <v>560</v>
      </c>
      <c r="J37" s="122"/>
      <c r="K37" s="113">
        <f>I37+J37</f>
        <v>560</v>
      </c>
      <c r="L37" s="122"/>
      <c r="M37" s="113">
        <f t="shared" si="2"/>
        <v>560</v>
      </c>
      <c r="N37" s="122"/>
      <c r="O37" s="113">
        <f>K37+N37</f>
        <v>560</v>
      </c>
      <c r="P37" s="122"/>
      <c r="Q37" s="113">
        <f>O37+P37</f>
        <v>560</v>
      </c>
      <c r="R37" s="51">
        <v>-560</v>
      </c>
      <c r="S37" s="113">
        <f t="shared" si="3"/>
        <v>0</v>
      </c>
      <c r="T37" s="51"/>
      <c r="U37" s="113">
        <f t="shared" si="4"/>
        <v>0</v>
      </c>
      <c r="V37" s="51"/>
      <c r="W37" s="113">
        <f t="shared" si="5"/>
        <v>0</v>
      </c>
      <c r="X37" s="51"/>
      <c r="Y37" s="113">
        <f t="shared" si="0"/>
        <v>0</v>
      </c>
      <c r="Z37" s="51"/>
      <c r="AA37" s="113">
        <f t="shared" si="1"/>
        <v>0</v>
      </c>
    </row>
    <row r="38" spans="1:27" ht="14.25" customHeight="1">
      <c r="A38" s="82"/>
      <c r="B38" s="90"/>
      <c r="C38" s="90">
        <v>5171</v>
      </c>
      <c r="D38" s="36" t="s">
        <v>60</v>
      </c>
      <c r="E38" s="29" t="s">
        <v>61</v>
      </c>
      <c r="F38" s="67"/>
      <c r="G38" s="153">
        <v>0</v>
      </c>
      <c r="H38" s="50">
        <v>545</v>
      </c>
      <c r="I38" s="113">
        <f>G38+H38</f>
        <v>545</v>
      </c>
      <c r="J38" s="121"/>
      <c r="K38" s="113">
        <f>I38+J38</f>
        <v>545</v>
      </c>
      <c r="L38" s="121"/>
      <c r="M38" s="113">
        <f t="shared" si="2"/>
        <v>545</v>
      </c>
      <c r="N38" s="121"/>
      <c r="O38" s="113">
        <f>K38+N38</f>
        <v>545</v>
      </c>
      <c r="P38" s="121"/>
      <c r="Q38" s="113">
        <f>O38+P38</f>
        <v>545</v>
      </c>
      <c r="R38" s="50">
        <v>-545</v>
      </c>
      <c r="S38" s="113">
        <f t="shared" si="3"/>
        <v>0</v>
      </c>
      <c r="T38" s="50"/>
      <c r="U38" s="113">
        <f t="shared" si="4"/>
        <v>0</v>
      </c>
      <c r="V38" s="50"/>
      <c r="W38" s="113">
        <f t="shared" si="5"/>
        <v>0</v>
      </c>
      <c r="X38" s="50"/>
      <c r="Y38" s="113">
        <f t="shared" si="0"/>
        <v>0</v>
      </c>
      <c r="Z38" s="50"/>
      <c r="AA38" s="113">
        <f t="shared" si="1"/>
        <v>0</v>
      </c>
    </row>
    <row r="39" spans="1:27" ht="14.25" customHeight="1">
      <c r="A39" s="82"/>
      <c r="B39" s="90"/>
      <c r="C39" s="90">
        <v>5171</v>
      </c>
      <c r="D39" s="36" t="s">
        <v>60</v>
      </c>
      <c r="E39" s="29" t="s">
        <v>143</v>
      </c>
      <c r="F39" s="67"/>
      <c r="G39" s="153">
        <v>0</v>
      </c>
      <c r="H39" s="50"/>
      <c r="I39" s="113">
        <v>0</v>
      </c>
      <c r="J39" s="121"/>
      <c r="K39" s="113">
        <v>0</v>
      </c>
      <c r="L39" s="121"/>
      <c r="M39" s="113">
        <v>0</v>
      </c>
      <c r="N39" s="121"/>
      <c r="O39" s="113">
        <v>0</v>
      </c>
      <c r="P39" s="121"/>
      <c r="Q39" s="113">
        <v>0</v>
      </c>
      <c r="R39" s="50">
        <v>1105</v>
      </c>
      <c r="S39" s="113">
        <f t="shared" si="3"/>
        <v>1105</v>
      </c>
      <c r="T39" s="50"/>
      <c r="U39" s="113">
        <f t="shared" si="4"/>
        <v>1105</v>
      </c>
      <c r="V39" s="50"/>
      <c r="W39" s="113">
        <f t="shared" si="5"/>
        <v>1105</v>
      </c>
      <c r="X39" s="50"/>
      <c r="Y39" s="113">
        <f t="shared" si="0"/>
        <v>1105</v>
      </c>
      <c r="Z39" s="50"/>
      <c r="AA39" s="113">
        <f t="shared" si="1"/>
        <v>1105</v>
      </c>
    </row>
    <row r="40" spans="1:27" ht="14.25" customHeight="1">
      <c r="A40" s="82"/>
      <c r="B40" s="90"/>
      <c r="C40" s="90">
        <v>5171</v>
      </c>
      <c r="D40" s="36" t="s">
        <v>62</v>
      </c>
      <c r="E40" s="29" t="s">
        <v>63</v>
      </c>
      <c r="F40" s="67"/>
      <c r="G40" s="153">
        <v>0</v>
      </c>
      <c r="H40" s="50">
        <v>150</v>
      </c>
      <c r="I40" s="113">
        <f>G40+H40</f>
        <v>150</v>
      </c>
      <c r="J40" s="121"/>
      <c r="K40" s="113">
        <f>I40+J40</f>
        <v>150</v>
      </c>
      <c r="L40" s="121"/>
      <c r="M40" s="113">
        <f t="shared" si="2"/>
        <v>150</v>
      </c>
      <c r="N40" s="121"/>
      <c r="O40" s="113">
        <f>K40+N40</f>
        <v>150</v>
      </c>
      <c r="P40" s="121"/>
      <c r="Q40" s="113">
        <f>O40+P40</f>
        <v>150</v>
      </c>
      <c r="R40" s="121"/>
      <c r="S40" s="113">
        <f t="shared" si="3"/>
        <v>150</v>
      </c>
      <c r="T40" s="121"/>
      <c r="U40" s="113">
        <f t="shared" si="4"/>
        <v>150</v>
      </c>
      <c r="V40" s="121"/>
      <c r="W40" s="113">
        <f t="shared" si="5"/>
        <v>150</v>
      </c>
      <c r="X40" s="121"/>
      <c r="Y40" s="113">
        <f t="shared" si="0"/>
        <v>150</v>
      </c>
      <c r="Z40" s="50">
        <v>-31.9</v>
      </c>
      <c r="AA40" s="113">
        <f t="shared" si="1"/>
        <v>118.1</v>
      </c>
    </row>
    <row r="41" spans="1:27" ht="14.25" customHeight="1">
      <c r="A41" s="82"/>
      <c r="B41" s="90"/>
      <c r="C41" s="90">
        <v>5171</v>
      </c>
      <c r="D41" s="36" t="s">
        <v>64</v>
      </c>
      <c r="E41" s="29" t="s">
        <v>65</v>
      </c>
      <c r="F41" s="67"/>
      <c r="G41" s="153">
        <v>0</v>
      </c>
      <c r="H41" s="50">
        <v>150</v>
      </c>
      <c r="I41" s="113">
        <f>G41+H41</f>
        <v>150</v>
      </c>
      <c r="J41" s="121"/>
      <c r="K41" s="113">
        <f>I41+J41</f>
        <v>150</v>
      </c>
      <c r="L41" s="121"/>
      <c r="M41" s="113">
        <f t="shared" si="2"/>
        <v>150</v>
      </c>
      <c r="N41" s="121"/>
      <c r="O41" s="113">
        <f>K41+N41</f>
        <v>150</v>
      </c>
      <c r="P41" s="121"/>
      <c r="Q41" s="113">
        <f>O41+P41</f>
        <v>150</v>
      </c>
      <c r="R41" s="121"/>
      <c r="S41" s="113">
        <f t="shared" si="3"/>
        <v>150</v>
      </c>
      <c r="T41" s="121"/>
      <c r="U41" s="113">
        <f t="shared" si="4"/>
        <v>150</v>
      </c>
      <c r="V41" s="121"/>
      <c r="W41" s="113">
        <f t="shared" si="5"/>
        <v>150</v>
      </c>
      <c r="X41" s="121"/>
      <c r="Y41" s="113">
        <f t="shared" si="0"/>
        <v>150</v>
      </c>
      <c r="Z41" s="50">
        <v>-60.1</v>
      </c>
      <c r="AA41" s="113">
        <f t="shared" si="1"/>
        <v>89.9</v>
      </c>
    </row>
    <row r="42" spans="1:27" ht="14.25" customHeight="1">
      <c r="A42" s="82"/>
      <c r="B42" s="90"/>
      <c r="C42" s="90">
        <v>5171</v>
      </c>
      <c r="D42" s="36" t="s">
        <v>156</v>
      </c>
      <c r="E42" s="29" t="s">
        <v>229</v>
      </c>
      <c r="F42" s="67"/>
      <c r="G42" s="153">
        <v>0</v>
      </c>
      <c r="H42" s="50"/>
      <c r="I42" s="153">
        <v>0</v>
      </c>
      <c r="J42" s="121"/>
      <c r="K42" s="153">
        <v>0</v>
      </c>
      <c r="L42" s="121"/>
      <c r="M42" s="153">
        <v>0</v>
      </c>
      <c r="N42" s="121"/>
      <c r="O42" s="153">
        <v>0</v>
      </c>
      <c r="P42" s="121"/>
      <c r="Q42" s="153">
        <v>0</v>
      </c>
      <c r="R42" s="121"/>
      <c r="S42" s="153">
        <v>0</v>
      </c>
      <c r="T42" s="50">
        <v>300</v>
      </c>
      <c r="U42" s="153">
        <f>SUM(S42:T42)</f>
        <v>300</v>
      </c>
      <c r="V42" s="50"/>
      <c r="W42" s="153">
        <f>SUM(U42:V42)</f>
        <v>300</v>
      </c>
      <c r="X42" s="50"/>
      <c r="Y42" s="153">
        <f aca="true" t="shared" si="6" ref="Y42:Y49">SUM(W42:X42)</f>
        <v>300</v>
      </c>
      <c r="Z42" s="50">
        <v>23</v>
      </c>
      <c r="AA42" s="153">
        <f aca="true" t="shared" si="7" ref="AA42:AA49">SUM(Y42:Z42)</f>
        <v>323</v>
      </c>
    </row>
    <row r="43" spans="1:27" ht="14.25" customHeight="1">
      <c r="A43" s="82"/>
      <c r="B43" s="90"/>
      <c r="C43" s="90">
        <v>5171</v>
      </c>
      <c r="D43" s="36" t="s">
        <v>196</v>
      </c>
      <c r="E43" s="29" t="s">
        <v>197</v>
      </c>
      <c r="F43" s="67"/>
      <c r="G43" s="153">
        <v>0</v>
      </c>
      <c r="H43" s="50"/>
      <c r="I43" s="153">
        <v>0</v>
      </c>
      <c r="J43" s="121"/>
      <c r="K43" s="153">
        <v>0</v>
      </c>
      <c r="L43" s="121"/>
      <c r="M43" s="153">
        <v>0</v>
      </c>
      <c r="N43" s="121"/>
      <c r="O43" s="153">
        <v>0</v>
      </c>
      <c r="P43" s="121"/>
      <c r="Q43" s="153">
        <v>0</v>
      </c>
      <c r="R43" s="121"/>
      <c r="S43" s="153">
        <v>0</v>
      </c>
      <c r="T43" s="50"/>
      <c r="U43" s="153">
        <v>0</v>
      </c>
      <c r="V43" s="50"/>
      <c r="W43" s="153">
        <v>0</v>
      </c>
      <c r="X43" s="50">
        <v>400</v>
      </c>
      <c r="Y43" s="153">
        <f t="shared" si="6"/>
        <v>400</v>
      </c>
      <c r="Z43" s="50"/>
      <c r="AA43" s="153">
        <f t="shared" si="7"/>
        <v>400</v>
      </c>
    </row>
    <row r="44" spans="1:27" ht="14.25" customHeight="1">
      <c r="A44" s="82"/>
      <c r="B44" s="90"/>
      <c r="C44" s="90">
        <v>5171</v>
      </c>
      <c r="D44" s="36" t="s">
        <v>198</v>
      </c>
      <c r="E44" s="29" t="s">
        <v>199</v>
      </c>
      <c r="F44" s="67"/>
      <c r="G44" s="153">
        <v>0</v>
      </c>
      <c r="H44" s="50"/>
      <c r="I44" s="153">
        <v>0</v>
      </c>
      <c r="J44" s="121"/>
      <c r="K44" s="153">
        <v>0</v>
      </c>
      <c r="L44" s="121"/>
      <c r="M44" s="153">
        <v>0</v>
      </c>
      <c r="N44" s="121"/>
      <c r="O44" s="153">
        <v>0</v>
      </c>
      <c r="P44" s="121"/>
      <c r="Q44" s="153">
        <v>0</v>
      </c>
      <c r="R44" s="121"/>
      <c r="S44" s="153">
        <v>0</v>
      </c>
      <c r="T44" s="50"/>
      <c r="U44" s="153">
        <v>0</v>
      </c>
      <c r="V44" s="50"/>
      <c r="W44" s="153">
        <v>0</v>
      </c>
      <c r="X44" s="50">
        <v>350</v>
      </c>
      <c r="Y44" s="153">
        <f t="shared" si="6"/>
        <v>350</v>
      </c>
      <c r="Z44" s="50"/>
      <c r="AA44" s="153">
        <f t="shared" si="7"/>
        <v>350</v>
      </c>
    </row>
    <row r="45" spans="1:27" ht="14.25" customHeight="1">
      <c r="A45" s="82"/>
      <c r="B45" s="90"/>
      <c r="C45" s="90">
        <v>5171</v>
      </c>
      <c r="D45" s="36" t="s">
        <v>226</v>
      </c>
      <c r="E45" s="29" t="s">
        <v>227</v>
      </c>
      <c r="F45" s="67"/>
      <c r="G45" s="153">
        <v>0</v>
      </c>
      <c r="H45" s="50"/>
      <c r="I45" s="153">
        <v>0</v>
      </c>
      <c r="J45" s="121"/>
      <c r="K45" s="153">
        <v>0</v>
      </c>
      <c r="L45" s="121"/>
      <c r="M45" s="153">
        <v>0</v>
      </c>
      <c r="N45" s="121"/>
      <c r="O45" s="153">
        <v>0</v>
      </c>
      <c r="P45" s="121"/>
      <c r="Q45" s="153">
        <v>0</v>
      </c>
      <c r="R45" s="121"/>
      <c r="S45" s="153">
        <v>0</v>
      </c>
      <c r="T45" s="50"/>
      <c r="U45" s="153">
        <v>0</v>
      </c>
      <c r="V45" s="50"/>
      <c r="W45" s="153">
        <v>0</v>
      </c>
      <c r="X45" s="50"/>
      <c r="Y45" s="153">
        <v>0</v>
      </c>
      <c r="Z45" s="50">
        <v>510</v>
      </c>
      <c r="AA45" s="153">
        <f t="shared" si="7"/>
        <v>510</v>
      </c>
    </row>
    <row r="46" spans="1:27" ht="14.25" customHeight="1">
      <c r="A46" s="82"/>
      <c r="B46" s="90"/>
      <c r="C46" s="90">
        <v>5213</v>
      </c>
      <c r="D46" s="36" t="s">
        <v>127</v>
      </c>
      <c r="E46" s="29" t="s">
        <v>128</v>
      </c>
      <c r="F46" s="67"/>
      <c r="G46" s="153">
        <v>0</v>
      </c>
      <c r="H46" s="50"/>
      <c r="I46" s="153">
        <v>0</v>
      </c>
      <c r="J46" s="121"/>
      <c r="K46" s="153">
        <v>0</v>
      </c>
      <c r="L46" s="50">
        <v>405</v>
      </c>
      <c r="M46" s="153">
        <f t="shared" si="2"/>
        <v>405</v>
      </c>
      <c r="N46" s="50"/>
      <c r="O46" s="153">
        <f>M46+N46</f>
        <v>405</v>
      </c>
      <c r="P46" s="121"/>
      <c r="Q46" s="153">
        <f>SUM(O46:P46)</f>
        <v>405</v>
      </c>
      <c r="R46" s="121"/>
      <c r="S46" s="153">
        <f>SUM(Q46:R46)</f>
        <v>405</v>
      </c>
      <c r="T46" s="50">
        <v>495</v>
      </c>
      <c r="U46" s="153">
        <f>SUM(S46:T46)</f>
        <v>900</v>
      </c>
      <c r="V46" s="50"/>
      <c r="W46" s="153">
        <f>SUM(U46:V46)</f>
        <v>900</v>
      </c>
      <c r="X46" s="50"/>
      <c r="Y46" s="153">
        <f t="shared" si="6"/>
        <v>900</v>
      </c>
      <c r="Z46" s="50">
        <v>17</v>
      </c>
      <c r="AA46" s="153">
        <f t="shared" si="7"/>
        <v>917</v>
      </c>
    </row>
    <row r="47" spans="1:27" ht="14.25" customHeight="1">
      <c r="A47" s="82"/>
      <c r="B47" s="90"/>
      <c r="C47" s="83">
        <v>6121</v>
      </c>
      <c r="D47" s="36"/>
      <c r="E47" s="34" t="s">
        <v>26</v>
      </c>
      <c r="F47" s="67"/>
      <c r="G47" s="112">
        <v>0</v>
      </c>
      <c r="H47" s="184"/>
      <c r="I47" s="112">
        <v>0</v>
      </c>
      <c r="J47" s="50"/>
      <c r="K47" s="112">
        <v>0</v>
      </c>
      <c r="L47" s="50"/>
      <c r="M47" s="112">
        <v>0</v>
      </c>
      <c r="N47" s="50"/>
      <c r="O47" s="112">
        <v>0</v>
      </c>
      <c r="P47" s="50"/>
      <c r="Q47" s="112">
        <v>0</v>
      </c>
      <c r="R47" s="50"/>
      <c r="S47" s="112">
        <v>0</v>
      </c>
      <c r="T47" s="50"/>
      <c r="U47" s="112">
        <v>0</v>
      </c>
      <c r="V47" s="50"/>
      <c r="W47" s="112">
        <v>0</v>
      </c>
      <c r="X47" s="122">
        <v>200</v>
      </c>
      <c r="Y47" s="112">
        <f t="shared" si="6"/>
        <v>200</v>
      </c>
      <c r="Z47" s="122"/>
      <c r="AA47" s="112">
        <f t="shared" si="7"/>
        <v>200</v>
      </c>
    </row>
    <row r="48" spans="1:27" ht="14.25" customHeight="1">
      <c r="A48" s="82"/>
      <c r="B48" s="90"/>
      <c r="C48" s="83">
        <v>6313</v>
      </c>
      <c r="D48" s="36"/>
      <c r="E48" s="31" t="s">
        <v>31</v>
      </c>
      <c r="F48" s="67"/>
      <c r="G48" s="187">
        <v>0</v>
      </c>
      <c r="H48" s="185"/>
      <c r="I48" s="187">
        <v>0</v>
      </c>
      <c r="J48" s="50"/>
      <c r="K48" s="187">
        <v>0</v>
      </c>
      <c r="L48" s="50"/>
      <c r="M48" s="187">
        <v>0</v>
      </c>
      <c r="N48" s="50"/>
      <c r="O48" s="187">
        <v>0</v>
      </c>
      <c r="P48" s="50"/>
      <c r="Q48" s="221">
        <v>0</v>
      </c>
      <c r="R48" s="50"/>
      <c r="S48" s="221">
        <v>0</v>
      </c>
      <c r="T48" s="50"/>
      <c r="U48" s="221">
        <v>0</v>
      </c>
      <c r="V48" s="50"/>
      <c r="W48" s="221">
        <v>0</v>
      </c>
      <c r="X48" s="122">
        <v>1450</v>
      </c>
      <c r="Y48" s="221">
        <f t="shared" si="6"/>
        <v>1450</v>
      </c>
      <c r="Z48" s="122"/>
      <c r="AA48" s="221">
        <f t="shared" si="7"/>
        <v>1450</v>
      </c>
    </row>
    <row r="49" spans="1:27" ht="14.25" customHeight="1">
      <c r="A49" s="82"/>
      <c r="B49" s="90"/>
      <c r="C49" s="83">
        <v>5213</v>
      </c>
      <c r="D49" s="36"/>
      <c r="E49" s="31" t="s">
        <v>126</v>
      </c>
      <c r="F49" s="67"/>
      <c r="G49" s="201">
        <v>0</v>
      </c>
      <c r="H49" s="185"/>
      <c r="I49" s="201">
        <v>0</v>
      </c>
      <c r="J49" s="50"/>
      <c r="K49" s="201">
        <v>0</v>
      </c>
      <c r="L49" s="202">
        <v>405</v>
      </c>
      <c r="M49" s="201">
        <f>L49+K49</f>
        <v>405</v>
      </c>
      <c r="N49" s="184"/>
      <c r="O49" s="201">
        <f>M49+N49</f>
        <v>405</v>
      </c>
      <c r="P49" s="50"/>
      <c r="Q49" s="201">
        <f>SUM(O49:P49)</f>
        <v>405</v>
      </c>
      <c r="R49" s="50"/>
      <c r="S49" s="201">
        <f>SUM(Q49:R49)</f>
        <v>405</v>
      </c>
      <c r="T49" s="202">
        <v>495</v>
      </c>
      <c r="U49" s="201">
        <f>SUM(S49:T49)</f>
        <v>900</v>
      </c>
      <c r="V49" s="202"/>
      <c r="W49" s="201">
        <f>SUM(U49:V49)</f>
        <v>900</v>
      </c>
      <c r="X49" s="202"/>
      <c r="Y49" s="201">
        <f t="shared" si="6"/>
        <v>900</v>
      </c>
      <c r="Z49" s="202">
        <v>17</v>
      </c>
      <c r="AA49" s="201">
        <f t="shared" si="7"/>
        <v>917</v>
      </c>
    </row>
    <row r="50" spans="1:27" ht="14.25" customHeight="1" thickBot="1">
      <c r="A50" s="82"/>
      <c r="B50" s="90"/>
      <c r="C50" s="83">
        <v>5171</v>
      </c>
      <c r="D50" s="36"/>
      <c r="E50" s="31" t="s">
        <v>32</v>
      </c>
      <c r="F50" s="67"/>
      <c r="G50" s="216">
        <v>0</v>
      </c>
      <c r="H50" s="186">
        <f>SUM(H36:H41)</f>
        <v>1445</v>
      </c>
      <c r="I50" s="111">
        <f>G50+H50</f>
        <v>1445</v>
      </c>
      <c r="J50" s="50"/>
      <c r="K50" s="111">
        <f>I50+J50</f>
        <v>1445</v>
      </c>
      <c r="L50" s="50"/>
      <c r="M50" s="111">
        <f>K50+L50</f>
        <v>1445</v>
      </c>
      <c r="N50" s="50"/>
      <c r="O50" s="111">
        <f>K50+N50</f>
        <v>1445</v>
      </c>
      <c r="P50" s="50"/>
      <c r="Q50" s="111">
        <f>O50+P50</f>
        <v>1445</v>
      </c>
      <c r="R50" s="50"/>
      <c r="S50" s="111">
        <f>Q50+R50</f>
        <v>1445</v>
      </c>
      <c r="T50" s="186">
        <v>300</v>
      </c>
      <c r="U50" s="111">
        <f>S50+T50</f>
        <v>1745</v>
      </c>
      <c r="V50" s="186"/>
      <c r="W50" s="111">
        <f>U50+V50</f>
        <v>1745</v>
      </c>
      <c r="X50" s="186">
        <v>750</v>
      </c>
      <c r="Y50" s="111">
        <f>W50+X50</f>
        <v>2495</v>
      </c>
      <c r="Z50" s="186">
        <v>430.1</v>
      </c>
      <c r="AA50" s="111">
        <f>Y50+Z50</f>
        <v>2925.1</v>
      </c>
    </row>
    <row r="51" spans="1:27" ht="14.25" customHeight="1">
      <c r="A51" s="86">
        <v>93</v>
      </c>
      <c r="B51" s="87">
        <v>3522</v>
      </c>
      <c r="C51" s="87"/>
      <c r="D51" s="35"/>
      <c r="E51" s="88" t="s">
        <v>28</v>
      </c>
      <c r="F51" s="89"/>
      <c r="G51" s="109">
        <f>SUM(G75+G73+G72)</f>
        <v>51000</v>
      </c>
      <c r="H51" s="53"/>
      <c r="I51" s="109">
        <f>SUM(I75+I73+I72)</f>
        <v>104640.5</v>
      </c>
      <c r="J51" s="53"/>
      <c r="K51" s="109">
        <f>SUM(K75+K73+K72)</f>
        <v>104640.5</v>
      </c>
      <c r="L51" s="53"/>
      <c r="M51" s="109">
        <f>SUM(M75+M73+M72)</f>
        <v>121735.5</v>
      </c>
      <c r="N51" s="53"/>
      <c r="O51" s="109">
        <f>SUM(O75+O73+O72)</f>
        <v>121735.5</v>
      </c>
      <c r="P51" s="53"/>
      <c r="Q51" s="222">
        <f>SUM(Q75+Q73+Q72)</f>
        <v>121735.5</v>
      </c>
      <c r="R51" s="53"/>
      <c r="S51" s="222">
        <f>SUM(S75+S73+S72+S74)</f>
        <v>123338.9</v>
      </c>
      <c r="T51" s="53"/>
      <c r="U51" s="222">
        <f>SUM(U75+U73+U72+U74)</f>
        <v>123838.9</v>
      </c>
      <c r="V51" s="53"/>
      <c r="W51" s="222">
        <f>SUM(W75+W73+W72+W74)</f>
        <v>123880.7</v>
      </c>
      <c r="X51" s="53"/>
      <c r="Y51" s="222">
        <f>SUM(Y75+Y73+Y72+Y74)</f>
        <v>76745.7</v>
      </c>
      <c r="Z51" s="53"/>
      <c r="AA51" s="222">
        <f>SUM(AA75+AA73+AA72+AA74)</f>
        <v>76388.7</v>
      </c>
    </row>
    <row r="52" spans="1:27" ht="14.25" customHeight="1">
      <c r="A52" s="70"/>
      <c r="B52" s="62"/>
      <c r="C52" s="62">
        <v>6121</v>
      </c>
      <c r="D52" s="36" t="s">
        <v>29</v>
      </c>
      <c r="E52" s="99" t="s">
        <v>30</v>
      </c>
      <c r="F52" s="71"/>
      <c r="G52" s="72">
        <v>0</v>
      </c>
      <c r="H52" s="52">
        <v>30354.8</v>
      </c>
      <c r="I52" s="72">
        <f>G52+H52</f>
        <v>30354.8</v>
      </c>
      <c r="J52" s="52"/>
      <c r="K52" s="72">
        <f>I52+J52</f>
        <v>30354.8</v>
      </c>
      <c r="L52" s="52"/>
      <c r="M52" s="72">
        <f aca="true" t="shared" si="8" ref="M52:M75">K52+L52</f>
        <v>30354.8</v>
      </c>
      <c r="N52" s="52"/>
      <c r="O52" s="72">
        <f>K52+N52</f>
        <v>30354.8</v>
      </c>
      <c r="P52" s="52"/>
      <c r="Q52" s="113">
        <f>O52+P52</f>
        <v>30354.8</v>
      </c>
      <c r="R52" s="52"/>
      <c r="S52" s="113">
        <f aca="true" t="shared" si="9" ref="S52:S59">Q52+R52</f>
        <v>30354.8</v>
      </c>
      <c r="T52" s="52"/>
      <c r="U52" s="113">
        <f aca="true" t="shared" si="10" ref="U52:U75">S52+T52</f>
        <v>30354.8</v>
      </c>
      <c r="V52" s="52"/>
      <c r="W52" s="113">
        <f aca="true" t="shared" si="11" ref="W52:W67">U52+V52</f>
        <v>30354.8</v>
      </c>
      <c r="X52" s="52"/>
      <c r="Y52" s="113">
        <f aca="true" t="shared" si="12" ref="Y52:Y65">W52+X52</f>
        <v>30354.8</v>
      </c>
      <c r="Z52" s="52"/>
      <c r="AA52" s="113">
        <f aca="true" t="shared" si="13" ref="AA52:AA75">Y52+Z52</f>
        <v>30354.8</v>
      </c>
    </row>
    <row r="53" spans="1:27" ht="14.25" customHeight="1">
      <c r="A53" s="82"/>
      <c r="B53" s="90"/>
      <c r="C53" s="62">
        <v>6121</v>
      </c>
      <c r="D53" s="36" t="s">
        <v>66</v>
      </c>
      <c r="E53" s="99" t="s">
        <v>78</v>
      </c>
      <c r="F53" s="71"/>
      <c r="G53" s="72">
        <v>41000</v>
      </c>
      <c r="H53" s="52"/>
      <c r="I53" s="72">
        <f>G53+H53</f>
        <v>41000</v>
      </c>
      <c r="J53" s="52"/>
      <c r="K53" s="72">
        <f>I53+J53</f>
        <v>41000</v>
      </c>
      <c r="L53" s="52">
        <v>10000</v>
      </c>
      <c r="M53" s="72">
        <f t="shared" si="8"/>
        <v>51000</v>
      </c>
      <c r="N53" s="52"/>
      <c r="O53" s="72">
        <f>M53+N53</f>
        <v>51000</v>
      </c>
      <c r="P53" s="52"/>
      <c r="Q53" s="113">
        <f>O53+P53</f>
        <v>51000</v>
      </c>
      <c r="R53" s="52"/>
      <c r="S53" s="113">
        <f t="shared" si="9"/>
        <v>51000</v>
      </c>
      <c r="T53" s="52"/>
      <c r="U53" s="113">
        <f t="shared" si="10"/>
        <v>51000</v>
      </c>
      <c r="V53" s="52"/>
      <c r="W53" s="113">
        <f t="shared" si="11"/>
        <v>51000</v>
      </c>
      <c r="X53" s="52">
        <v>-51000</v>
      </c>
      <c r="Y53" s="113">
        <f t="shared" si="12"/>
        <v>0</v>
      </c>
      <c r="Z53" s="52"/>
      <c r="AA53" s="113">
        <f t="shared" si="13"/>
        <v>0</v>
      </c>
    </row>
    <row r="54" spans="1:27" ht="14.25" customHeight="1">
      <c r="A54" s="82"/>
      <c r="B54" s="90"/>
      <c r="C54" s="62">
        <v>6121</v>
      </c>
      <c r="D54" s="36" t="s">
        <v>67</v>
      </c>
      <c r="E54" s="99" t="s">
        <v>140</v>
      </c>
      <c r="F54" s="72"/>
      <c r="G54" s="72">
        <v>10000</v>
      </c>
      <c r="H54" s="52">
        <v>15000</v>
      </c>
      <c r="I54" s="72">
        <f aca="true" t="shared" si="14" ref="I54:I67">G54+H54</f>
        <v>25000</v>
      </c>
      <c r="J54" s="52"/>
      <c r="K54" s="72">
        <f>I54+J54</f>
        <v>25000</v>
      </c>
      <c r="L54" s="52"/>
      <c r="M54" s="72">
        <f t="shared" si="8"/>
        <v>25000</v>
      </c>
      <c r="N54" s="52"/>
      <c r="O54" s="72">
        <f>K54+N54</f>
        <v>25000</v>
      </c>
      <c r="P54" s="52"/>
      <c r="Q54" s="113">
        <f aca="true" t="shared" si="15" ref="Q54:Q67">O54+P54</f>
        <v>25000</v>
      </c>
      <c r="R54" s="52">
        <v>-2353.6</v>
      </c>
      <c r="S54" s="113">
        <f t="shared" si="9"/>
        <v>22646.4</v>
      </c>
      <c r="T54" s="52"/>
      <c r="U54" s="113">
        <f t="shared" si="10"/>
        <v>22646.4</v>
      </c>
      <c r="V54" s="52"/>
      <c r="W54" s="113">
        <f t="shared" si="11"/>
        <v>22646.4</v>
      </c>
      <c r="X54" s="52">
        <v>670</v>
      </c>
      <c r="Y54" s="113">
        <f t="shared" si="12"/>
        <v>23316.4</v>
      </c>
      <c r="Z54" s="52"/>
      <c r="AA54" s="113">
        <f t="shared" si="13"/>
        <v>23316.4</v>
      </c>
    </row>
    <row r="55" spans="1:27" ht="14.25" customHeight="1">
      <c r="A55" s="82"/>
      <c r="B55" s="90"/>
      <c r="C55" s="62">
        <v>6121</v>
      </c>
      <c r="D55" s="36" t="s">
        <v>215</v>
      </c>
      <c r="E55" s="99" t="s">
        <v>216</v>
      </c>
      <c r="F55" s="72"/>
      <c r="G55" s="72">
        <v>0</v>
      </c>
      <c r="H55" s="52"/>
      <c r="I55" s="72">
        <v>0</v>
      </c>
      <c r="J55" s="52"/>
      <c r="K55" s="72">
        <v>0</v>
      </c>
      <c r="L55" s="52"/>
      <c r="M55" s="72">
        <v>0</v>
      </c>
      <c r="N55" s="52"/>
      <c r="O55" s="72">
        <v>0</v>
      </c>
      <c r="P55" s="52"/>
      <c r="Q55" s="113">
        <v>0</v>
      </c>
      <c r="R55" s="52"/>
      <c r="S55" s="113">
        <v>0</v>
      </c>
      <c r="T55" s="52"/>
      <c r="U55" s="113">
        <v>0</v>
      </c>
      <c r="V55" s="52"/>
      <c r="W55" s="113">
        <v>0</v>
      </c>
      <c r="X55" s="52">
        <v>1525</v>
      </c>
      <c r="Y55" s="113">
        <f t="shared" si="12"/>
        <v>1525</v>
      </c>
      <c r="Z55" s="52"/>
      <c r="AA55" s="113">
        <f t="shared" si="13"/>
        <v>1525</v>
      </c>
    </row>
    <row r="56" spans="1:27" ht="14.25" customHeight="1">
      <c r="A56" s="82"/>
      <c r="B56" s="90"/>
      <c r="C56" s="62">
        <v>5213</v>
      </c>
      <c r="D56" s="36" t="s">
        <v>67</v>
      </c>
      <c r="E56" s="99" t="s">
        <v>141</v>
      </c>
      <c r="F56" s="72"/>
      <c r="G56" s="72">
        <v>0</v>
      </c>
      <c r="H56" s="52"/>
      <c r="I56" s="72">
        <v>0</v>
      </c>
      <c r="J56" s="52"/>
      <c r="K56" s="72">
        <v>0</v>
      </c>
      <c r="L56" s="52"/>
      <c r="M56" s="72">
        <v>0</v>
      </c>
      <c r="N56" s="52"/>
      <c r="O56" s="72">
        <v>0</v>
      </c>
      <c r="P56" s="52"/>
      <c r="Q56" s="113">
        <v>0</v>
      </c>
      <c r="R56" s="52">
        <v>1240</v>
      </c>
      <c r="S56" s="113">
        <f t="shared" si="9"/>
        <v>1240</v>
      </c>
      <c r="T56" s="52"/>
      <c r="U56" s="113">
        <f t="shared" si="10"/>
        <v>1240</v>
      </c>
      <c r="V56" s="52"/>
      <c r="W56" s="113">
        <f t="shared" si="11"/>
        <v>1240</v>
      </c>
      <c r="X56" s="52"/>
      <c r="Y56" s="113">
        <f t="shared" si="12"/>
        <v>1240</v>
      </c>
      <c r="Z56" s="52">
        <v>-495</v>
      </c>
      <c r="AA56" s="113">
        <f t="shared" si="13"/>
        <v>745</v>
      </c>
    </row>
    <row r="57" spans="1:27" ht="14.25" customHeight="1">
      <c r="A57" s="82"/>
      <c r="B57" s="90"/>
      <c r="C57" s="62">
        <v>5171</v>
      </c>
      <c r="D57" s="36" t="s">
        <v>138</v>
      </c>
      <c r="E57" s="99" t="s">
        <v>139</v>
      </c>
      <c r="F57" s="72"/>
      <c r="G57" s="72">
        <v>0</v>
      </c>
      <c r="H57" s="52"/>
      <c r="I57" s="72">
        <v>0</v>
      </c>
      <c r="J57" s="52"/>
      <c r="K57" s="72">
        <v>0</v>
      </c>
      <c r="L57" s="52"/>
      <c r="M57" s="72">
        <v>0</v>
      </c>
      <c r="N57" s="52"/>
      <c r="O57" s="72">
        <v>0</v>
      </c>
      <c r="P57" s="52"/>
      <c r="Q57" s="113">
        <v>0</v>
      </c>
      <c r="R57" s="52">
        <v>1472.4</v>
      </c>
      <c r="S57" s="113">
        <f t="shared" si="9"/>
        <v>1472.4</v>
      </c>
      <c r="T57" s="52"/>
      <c r="U57" s="113">
        <f t="shared" si="10"/>
        <v>1472.4</v>
      </c>
      <c r="V57" s="52"/>
      <c r="W57" s="113">
        <f t="shared" si="11"/>
        <v>1472.4</v>
      </c>
      <c r="X57" s="52"/>
      <c r="Y57" s="113">
        <f t="shared" si="12"/>
        <v>1472.4</v>
      </c>
      <c r="Z57" s="52"/>
      <c r="AA57" s="113">
        <f t="shared" si="13"/>
        <v>1472.4</v>
      </c>
    </row>
    <row r="58" spans="1:27" ht="14.25" customHeight="1">
      <c r="A58" s="82"/>
      <c r="B58" s="90"/>
      <c r="C58" s="62">
        <v>6121</v>
      </c>
      <c r="D58" s="36" t="s">
        <v>68</v>
      </c>
      <c r="E58" s="99" t="s">
        <v>142</v>
      </c>
      <c r="F58" s="71"/>
      <c r="G58" s="72">
        <v>0</v>
      </c>
      <c r="H58" s="52">
        <v>2650.2</v>
      </c>
      <c r="I58" s="72">
        <f t="shared" si="14"/>
        <v>2650.2</v>
      </c>
      <c r="J58" s="52"/>
      <c r="K58" s="72">
        <f>I58+J58</f>
        <v>2650.2</v>
      </c>
      <c r="L58" s="52"/>
      <c r="M58" s="72">
        <f t="shared" si="8"/>
        <v>2650.2</v>
      </c>
      <c r="N58" s="52"/>
      <c r="O58" s="72">
        <f>K58+N58</f>
        <v>2650.2</v>
      </c>
      <c r="P58" s="52"/>
      <c r="Q58" s="113">
        <f t="shared" si="15"/>
        <v>2650.2</v>
      </c>
      <c r="R58" s="52">
        <v>1328</v>
      </c>
      <c r="S58" s="113">
        <f t="shared" si="9"/>
        <v>3978.2</v>
      </c>
      <c r="T58" s="52"/>
      <c r="U58" s="113">
        <f t="shared" si="10"/>
        <v>3978.2</v>
      </c>
      <c r="V58" s="52"/>
      <c r="W58" s="113">
        <f t="shared" si="11"/>
        <v>3978.2</v>
      </c>
      <c r="X58" s="52"/>
      <c r="Y58" s="113">
        <f t="shared" si="12"/>
        <v>3978.2</v>
      </c>
      <c r="Z58" s="52"/>
      <c r="AA58" s="113">
        <f t="shared" si="13"/>
        <v>3978.2</v>
      </c>
    </row>
    <row r="59" spans="1:27" ht="14.25" customHeight="1">
      <c r="A59" s="82"/>
      <c r="B59" s="90"/>
      <c r="C59" s="62">
        <v>6121</v>
      </c>
      <c r="D59" s="36" t="s">
        <v>131</v>
      </c>
      <c r="E59" s="99" t="s">
        <v>132</v>
      </c>
      <c r="F59" s="71"/>
      <c r="G59" s="72">
        <v>0</v>
      </c>
      <c r="H59" s="52"/>
      <c r="I59" s="72">
        <v>0</v>
      </c>
      <c r="J59" s="52"/>
      <c r="K59" s="72">
        <v>0</v>
      </c>
      <c r="L59" s="52">
        <v>6500</v>
      </c>
      <c r="M59" s="72">
        <f t="shared" si="8"/>
        <v>6500</v>
      </c>
      <c r="N59" s="52"/>
      <c r="O59" s="72">
        <f>M59+N59</f>
        <v>6500</v>
      </c>
      <c r="P59" s="52"/>
      <c r="Q59" s="113">
        <f>O59+P59</f>
        <v>6500</v>
      </c>
      <c r="R59" s="52"/>
      <c r="S59" s="113">
        <f t="shared" si="9"/>
        <v>6500</v>
      </c>
      <c r="T59" s="52"/>
      <c r="U59" s="113">
        <f t="shared" si="10"/>
        <v>6500</v>
      </c>
      <c r="V59" s="52"/>
      <c r="W59" s="113">
        <f t="shared" si="11"/>
        <v>6500</v>
      </c>
      <c r="X59" s="52"/>
      <c r="Y59" s="113">
        <f t="shared" si="12"/>
        <v>6500</v>
      </c>
      <c r="Z59" s="52"/>
      <c r="AA59" s="113">
        <f t="shared" si="13"/>
        <v>6500</v>
      </c>
    </row>
    <row r="60" spans="1:27" ht="14.25" customHeight="1">
      <c r="A60" s="82"/>
      <c r="B60" s="90"/>
      <c r="C60" s="62">
        <v>6313</v>
      </c>
      <c r="D60" s="36" t="s">
        <v>69</v>
      </c>
      <c r="E60" s="99" t="s">
        <v>37</v>
      </c>
      <c r="F60" s="71"/>
      <c r="G60" s="72">
        <v>0</v>
      </c>
      <c r="H60" s="52">
        <v>3440</v>
      </c>
      <c r="I60" s="72">
        <f t="shared" si="14"/>
        <v>3440</v>
      </c>
      <c r="J60" s="52"/>
      <c r="K60" s="72">
        <f aca="true" t="shared" si="16" ref="K60:K75">I60+J60</f>
        <v>3440</v>
      </c>
      <c r="L60" s="52"/>
      <c r="M60" s="72">
        <f t="shared" si="8"/>
        <v>3440</v>
      </c>
      <c r="N60" s="52"/>
      <c r="O60" s="72">
        <f>K60+N60</f>
        <v>3440</v>
      </c>
      <c r="P60" s="52"/>
      <c r="Q60" s="113">
        <f t="shared" si="15"/>
        <v>3440</v>
      </c>
      <c r="R60" s="52">
        <v>-28.9</v>
      </c>
      <c r="S60" s="113">
        <f aca="true" t="shared" si="17" ref="S60:S75">Q60+R60</f>
        <v>3411.1</v>
      </c>
      <c r="T60" s="52"/>
      <c r="U60" s="113">
        <f t="shared" si="10"/>
        <v>3411.1</v>
      </c>
      <c r="V60" s="52"/>
      <c r="W60" s="113">
        <f t="shared" si="11"/>
        <v>3411.1</v>
      </c>
      <c r="X60" s="52"/>
      <c r="Y60" s="113">
        <f t="shared" si="12"/>
        <v>3411.1</v>
      </c>
      <c r="Z60" s="52"/>
      <c r="AA60" s="113">
        <f t="shared" si="13"/>
        <v>3411.1</v>
      </c>
    </row>
    <row r="61" spans="1:27" ht="14.25" customHeight="1">
      <c r="A61" s="82"/>
      <c r="B61" s="90"/>
      <c r="C61" s="62">
        <v>6313</v>
      </c>
      <c r="D61" s="36" t="s">
        <v>70</v>
      </c>
      <c r="E61" s="99" t="s">
        <v>71</v>
      </c>
      <c r="F61" s="71"/>
      <c r="G61" s="72">
        <v>0</v>
      </c>
      <c r="H61" s="52">
        <v>500</v>
      </c>
      <c r="I61" s="72">
        <f t="shared" si="14"/>
        <v>500</v>
      </c>
      <c r="J61" s="52"/>
      <c r="K61" s="72">
        <f t="shared" si="16"/>
        <v>500</v>
      </c>
      <c r="L61" s="52"/>
      <c r="M61" s="72">
        <f t="shared" si="8"/>
        <v>500</v>
      </c>
      <c r="N61" s="52"/>
      <c r="O61" s="72">
        <f>K61+N61</f>
        <v>500</v>
      </c>
      <c r="P61" s="52"/>
      <c r="Q61" s="113">
        <f t="shared" si="15"/>
        <v>500</v>
      </c>
      <c r="R61" s="52"/>
      <c r="S61" s="113">
        <f t="shared" si="17"/>
        <v>500</v>
      </c>
      <c r="T61" s="52"/>
      <c r="U61" s="113">
        <f t="shared" si="10"/>
        <v>500</v>
      </c>
      <c r="V61" s="52"/>
      <c r="W61" s="113">
        <f t="shared" si="11"/>
        <v>500</v>
      </c>
      <c r="X61" s="52"/>
      <c r="Y61" s="113">
        <f t="shared" si="12"/>
        <v>500</v>
      </c>
      <c r="Z61" s="52"/>
      <c r="AA61" s="113">
        <f t="shared" si="13"/>
        <v>500</v>
      </c>
    </row>
    <row r="62" spans="1:27" ht="14.25" customHeight="1">
      <c r="A62" s="82"/>
      <c r="B62" s="90"/>
      <c r="C62" s="62">
        <v>6313</v>
      </c>
      <c r="D62" s="36" t="s">
        <v>72</v>
      </c>
      <c r="E62" s="99" t="s">
        <v>73</v>
      </c>
      <c r="F62" s="71"/>
      <c r="G62" s="72">
        <v>0</v>
      </c>
      <c r="H62" s="52">
        <v>800</v>
      </c>
      <c r="I62" s="72">
        <f t="shared" si="14"/>
        <v>800</v>
      </c>
      <c r="J62" s="52"/>
      <c r="K62" s="72">
        <f t="shared" si="16"/>
        <v>800</v>
      </c>
      <c r="L62" s="52"/>
      <c r="M62" s="72">
        <f t="shared" si="8"/>
        <v>800</v>
      </c>
      <c r="N62" s="52"/>
      <c r="O62" s="72">
        <f>K62+N62</f>
        <v>800</v>
      </c>
      <c r="P62" s="52"/>
      <c r="Q62" s="113">
        <f t="shared" si="15"/>
        <v>800</v>
      </c>
      <c r="R62" s="52"/>
      <c r="S62" s="113">
        <f t="shared" si="17"/>
        <v>800</v>
      </c>
      <c r="T62" s="52"/>
      <c r="U62" s="113">
        <f t="shared" si="10"/>
        <v>800</v>
      </c>
      <c r="V62" s="52"/>
      <c r="W62" s="113">
        <f t="shared" si="11"/>
        <v>800</v>
      </c>
      <c r="X62" s="52"/>
      <c r="Y62" s="113">
        <f t="shared" si="12"/>
        <v>800</v>
      </c>
      <c r="Z62" s="52"/>
      <c r="AA62" s="113">
        <f t="shared" si="13"/>
        <v>800</v>
      </c>
    </row>
    <row r="63" spans="1:27" ht="14.25" customHeight="1">
      <c r="A63" s="82"/>
      <c r="B63" s="90"/>
      <c r="C63" s="62">
        <v>6313</v>
      </c>
      <c r="D63" s="36" t="s">
        <v>211</v>
      </c>
      <c r="E63" s="99" t="s">
        <v>212</v>
      </c>
      <c r="F63" s="71"/>
      <c r="G63" s="72">
        <v>0</v>
      </c>
      <c r="H63" s="52"/>
      <c r="I63" s="72">
        <v>0</v>
      </c>
      <c r="J63" s="52"/>
      <c r="K63" s="72">
        <v>0</v>
      </c>
      <c r="L63" s="52"/>
      <c r="M63" s="72">
        <v>0</v>
      </c>
      <c r="N63" s="52"/>
      <c r="O63" s="72">
        <v>0</v>
      </c>
      <c r="P63" s="52"/>
      <c r="Q63" s="113">
        <v>0</v>
      </c>
      <c r="R63" s="52"/>
      <c r="S63" s="113">
        <v>0</v>
      </c>
      <c r="T63" s="52"/>
      <c r="U63" s="113">
        <v>0</v>
      </c>
      <c r="V63" s="52"/>
      <c r="W63" s="113">
        <v>0</v>
      </c>
      <c r="X63" s="52">
        <v>400</v>
      </c>
      <c r="Y63" s="113">
        <f t="shared" si="12"/>
        <v>400</v>
      </c>
      <c r="Z63" s="52"/>
      <c r="AA63" s="113">
        <f t="shared" si="13"/>
        <v>400</v>
      </c>
    </row>
    <row r="64" spans="1:27" ht="14.25" customHeight="1">
      <c r="A64" s="82"/>
      <c r="B64" s="90"/>
      <c r="C64" s="62">
        <v>6313</v>
      </c>
      <c r="D64" s="36" t="s">
        <v>224</v>
      </c>
      <c r="E64" s="99" t="s">
        <v>225</v>
      </c>
      <c r="F64" s="71"/>
      <c r="G64" s="72">
        <v>0</v>
      </c>
      <c r="H64" s="52"/>
      <c r="I64" s="72">
        <v>0</v>
      </c>
      <c r="J64" s="52"/>
      <c r="K64" s="72">
        <v>0</v>
      </c>
      <c r="L64" s="52"/>
      <c r="M64" s="72">
        <v>0</v>
      </c>
      <c r="N64" s="52"/>
      <c r="O64" s="72">
        <v>0</v>
      </c>
      <c r="P64" s="52"/>
      <c r="Q64" s="113">
        <v>0</v>
      </c>
      <c r="R64" s="52"/>
      <c r="S64" s="113">
        <v>0</v>
      </c>
      <c r="T64" s="52"/>
      <c r="U64" s="113">
        <v>0</v>
      </c>
      <c r="V64" s="52"/>
      <c r="W64" s="113">
        <v>0</v>
      </c>
      <c r="X64" s="52"/>
      <c r="Y64" s="113">
        <v>0</v>
      </c>
      <c r="Z64" s="52">
        <v>200</v>
      </c>
      <c r="AA64" s="113">
        <f t="shared" si="13"/>
        <v>200</v>
      </c>
    </row>
    <row r="65" spans="1:27" ht="14.25" customHeight="1">
      <c r="A65" s="82"/>
      <c r="B65" s="90"/>
      <c r="C65" s="62">
        <v>5171</v>
      </c>
      <c r="D65" s="36" t="s">
        <v>74</v>
      </c>
      <c r="E65" s="99" t="s">
        <v>75</v>
      </c>
      <c r="F65" s="71"/>
      <c r="G65" s="72">
        <v>0</v>
      </c>
      <c r="H65" s="52">
        <v>500</v>
      </c>
      <c r="I65" s="72">
        <f t="shared" si="14"/>
        <v>500</v>
      </c>
      <c r="J65" s="52"/>
      <c r="K65" s="72">
        <f t="shared" si="16"/>
        <v>500</v>
      </c>
      <c r="L65" s="52"/>
      <c r="M65" s="72">
        <f t="shared" si="8"/>
        <v>500</v>
      </c>
      <c r="N65" s="52"/>
      <c r="O65" s="72">
        <f>K65+N65</f>
        <v>500</v>
      </c>
      <c r="P65" s="52"/>
      <c r="Q65" s="113">
        <f t="shared" si="15"/>
        <v>500</v>
      </c>
      <c r="R65" s="52">
        <v>-54.5</v>
      </c>
      <c r="S65" s="113">
        <f t="shared" si="17"/>
        <v>445.5</v>
      </c>
      <c r="T65" s="52"/>
      <c r="U65" s="113">
        <f t="shared" si="10"/>
        <v>445.5</v>
      </c>
      <c r="V65" s="52"/>
      <c r="W65" s="113">
        <f t="shared" si="11"/>
        <v>445.5</v>
      </c>
      <c r="X65" s="52"/>
      <c r="Y65" s="113">
        <f t="shared" si="12"/>
        <v>445.5</v>
      </c>
      <c r="Z65" s="52"/>
      <c r="AA65" s="113">
        <f t="shared" si="13"/>
        <v>445.5</v>
      </c>
    </row>
    <row r="66" spans="1:27" ht="14.25" customHeight="1">
      <c r="A66" s="82"/>
      <c r="B66" s="90"/>
      <c r="C66" s="62">
        <v>5171</v>
      </c>
      <c r="D66" s="36" t="s">
        <v>173</v>
      </c>
      <c r="E66" s="99" t="s">
        <v>181</v>
      </c>
      <c r="F66" s="71"/>
      <c r="G66" s="72">
        <v>0</v>
      </c>
      <c r="H66" s="52"/>
      <c r="I66" s="72">
        <v>0</v>
      </c>
      <c r="J66" s="52"/>
      <c r="K66" s="72">
        <v>0</v>
      </c>
      <c r="L66" s="52"/>
      <c r="M66" s="72">
        <v>0</v>
      </c>
      <c r="N66" s="52"/>
      <c r="O66" s="72">
        <v>0</v>
      </c>
      <c r="P66" s="52"/>
      <c r="Q66" s="113">
        <v>0</v>
      </c>
      <c r="R66" s="52"/>
      <c r="S66" s="113">
        <v>0</v>
      </c>
      <c r="T66" s="52"/>
      <c r="U66" s="113">
        <v>0</v>
      </c>
      <c r="V66" s="52">
        <v>41.8</v>
      </c>
      <c r="W66" s="113">
        <f>U66+V66</f>
        <v>41.8</v>
      </c>
      <c r="X66" s="52"/>
      <c r="Y66" s="113">
        <f aca="true" t="shared" si="18" ref="Y66:Y75">W66+X66</f>
        <v>41.8</v>
      </c>
      <c r="Z66" s="52"/>
      <c r="AA66" s="113">
        <f t="shared" si="13"/>
        <v>41.8</v>
      </c>
    </row>
    <row r="67" spans="1:27" ht="14.25" customHeight="1">
      <c r="A67" s="82"/>
      <c r="B67" s="90"/>
      <c r="C67" s="62">
        <v>5171</v>
      </c>
      <c r="D67" s="36" t="s">
        <v>76</v>
      </c>
      <c r="E67" s="99" t="s">
        <v>77</v>
      </c>
      <c r="F67" s="71"/>
      <c r="G67" s="72">
        <v>0</v>
      </c>
      <c r="H67" s="52">
        <v>395.5</v>
      </c>
      <c r="I67" s="72">
        <f t="shared" si="14"/>
        <v>395.5</v>
      </c>
      <c r="J67" s="52"/>
      <c r="K67" s="72">
        <f t="shared" si="16"/>
        <v>395.5</v>
      </c>
      <c r="L67" s="52">
        <v>595</v>
      </c>
      <c r="M67" s="72">
        <f t="shared" si="8"/>
        <v>990.5</v>
      </c>
      <c r="N67" s="52"/>
      <c r="O67" s="72">
        <f>M67+N67</f>
        <v>990.5</v>
      </c>
      <c r="P67" s="52"/>
      <c r="Q67" s="113">
        <f t="shared" si="15"/>
        <v>990.5</v>
      </c>
      <c r="R67" s="52"/>
      <c r="S67" s="113">
        <f t="shared" si="17"/>
        <v>990.5</v>
      </c>
      <c r="T67" s="52"/>
      <c r="U67" s="113">
        <f t="shared" si="10"/>
        <v>990.5</v>
      </c>
      <c r="V67" s="52"/>
      <c r="W67" s="113">
        <f t="shared" si="11"/>
        <v>990.5</v>
      </c>
      <c r="X67" s="52"/>
      <c r="Y67" s="113">
        <f t="shared" si="18"/>
        <v>990.5</v>
      </c>
      <c r="Z67" s="52">
        <v>-62</v>
      </c>
      <c r="AA67" s="113">
        <f t="shared" si="13"/>
        <v>928.5</v>
      </c>
    </row>
    <row r="68" spans="1:27" ht="14.25" customHeight="1">
      <c r="A68" s="82"/>
      <c r="B68" s="90"/>
      <c r="C68" s="62">
        <v>5171</v>
      </c>
      <c r="D68" s="36" t="s">
        <v>157</v>
      </c>
      <c r="E68" s="99" t="s">
        <v>158</v>
      </c>
      <c r="F68" s="71"/>
      <c r="G68" s="72">
        <v>0</v>
      </c>
      <c r="H68" s="52"/>
      <c r="I68" s="72">
        <v>0</v>
      </c>
      <c r="J68" s="52"/>
      <c r="K68" s="72">
        <v>0</v>
      </c>
      <c r="L68" s="52"/>
      <c r="M68" s="72">
        <v>0</v>
      </c>
      <c r="N68" s="52"/>
      <c r="O68" s="72">
        <v>0</v>
      </c>
      <c r="P68" s="52"/>
      <c r="Q68" s="113">
        <v>0</v>
      </c>
      <c r="R68" s="52"/>
      <c r="S68" s="113">
        <v>0</v>
      </c>
      <c r="T68" s="52">
        <v>500</v>
      </c>
      <c r="U68" s="113">
        <f>S68+T68</f>
        <v>500</v>
      </c>
      <c r="V68" s="52"/>
      <c r="W68" s="113">
        <f>U68+V68</f>
        <v>500</v>
      </c>
      <c r="X68" s="52"/>
      <c r="Y68" s="113">
        <f t="shared" si="18"/>
        <v>500</v>
      </c>
      <c r="Z68" s="52"/>
      <c r="AA68" s="113">
        <f t="shared" si="13"/>
        <v>500</v>
      </c>
    </row>
    <row r="69" spans="1:27" ht="14.25" customHeight="1">
      <c r="A69" s="82"/>
      <c r="B69" s="90"/>
      <c r="C69" s="62">
        <v>5171</v>
      </c>
      <c r="D69" s="36" t="s">
        <v>213</v>
      </c>
      <c r="E69" s="99" t="s">
        <v>214</v>
      </c>
      <c r="F69" s="71"/>
      <c r="G69" s="72">
        <v>0</v>
      </c>
      <c r="H69" s="52"/>
      <c r="I69" s="72">
        <v>0</v>
      </c>
      <c r="J69" s="52"/>
      <c r="K69" s="72">
        <v>0</v>
      </c>
      <c r="L69" s="52"/>
      <c r="M69" s="72">
        <v>0</v>
      </c>
      <c r="N69" s="52"/>
      <c r="O69" s="72">
        <v>0</v>
      </c>
      <c r="P69" s="52"/>
      <c r="Q69" s="113">
        <v>0</v>
      </c>
      <c r="R69" s="52"/>
      <c r="S69" s="113">
        <v>0</v>
      </c>
      <c r="T69" s="52"/>
      <c r="U69" s="113">
        <v>0</v>
      </c>
      <c r="V69" s="52"/>
      <c r="W69" s="113">
        <v>0</v>
      </c>
      <c r="X69" s="52">
        <v>920</v>
      </c>
      <c r="Y69" s="113">
        <f t="shared" si="18"/>
        <v>920</v>
      </c>
      <c r="Z69" s="52">
        <v>-920</v>
      </c>
      <c r="AA69" s="113">
        <f t="shared" si="13"/>
        <v>0</v>
      </c>
    </row>
    <row r="70" spans="1:27" ht="14.25" customHeight="1">
      <c r="A70" s="82"/>
      <c r="B70" s="90"/>
      <c r="C70" s="62">
        <v>5213</v>
      </c>
      <c r="D70" s="36" t="s">
        <v>213</v>
      </c>
      <c r="E70" s="99" t="s">
        <v>214</v>
      </c>
      <c r="F70" s="71"/>
      <c r="G70" s="72">
        <v>0</v>
      </c>
      <c r="H70" s="52"/>
      <c r="I70" s="72">
        <v>0</v>
      </c>
      <c r="J70" s="52"/>
      <c r="K70" s="72">
        <v>0</v>
      </c>
      <c r="L70" s="52"/>
      <c r="M70" s="72">
        <v>0</v>
      </c>
      <c r="N70" s="52"/>
      <c r="O70" s="72">
        <v>0</v>
      </c>
      <c r="P70" s="52"/>
      <c r="Q70" s="113">
        <v>0</v>
      </c>
      <c r="R70" s="52"/>
      <c r="S70" s="113">
        <v>0</v>
      </c>
      <c r="T70" s="52"/>
      <c r="U70" s="113">
        <v>0</v>
      </c>
      <c r="V70" s="52"/>
      <c r="W70" s="113">
        <v>0</v>
      </c>
      <c r="X70" s="52"/>
      <c r="Y70" s="113">
        <v>0</v>
      </c>
      <c r="Z70" s="52">
        <v>920</v>
      </c>
      <c r="AA70" s="113">
        <f t="shared" si="13"/>
        <v>920</v>
      </c>
    </row>
    <row r="71" spans="1:27" ht="14.25" customHeight="1">
      <c r="A71" s="82"/>
      <c r="B71" s="90"/>
      <c r="C71" s="62">
        <v>5171</v>
      </c>
      <c r="D71" s="36" t="s">
        <v>217</v>
      </c>
      <c r="E71" s="99" t="s">
        <v>218</v>
      </c>
      <c r="F71" s="71"/>
      <c r="G71" s="72">
        <v>0</v>
      </c>
      <c r="H71" s="52"/>
      <c r="I71" s="72">
        <v>0</v>
      </c>
      <c r="J71" s="52"/>
      <c r="K71" s="72">
        <v>0</v>
      </c>
      <c r="L71" s="52"/>
      <c r="M71" s="72">
        <v>0</v>
      </c>
      <c r="N71" s="52"/>
      <c r="O71" s="72">
        <v>0</v>
      </c>
      <c r="P71" s="52"/>
      <c r="Q71" s="113">
        <v>0</v>
      </c>
      <c r="R71" s="52"/>
      <c r="S71" s="113">
        <v>0</v>
      </c>
      <c r="T71" s="52"/>
      <c r="U71" s="113">
        <v>0</v>
      </c>
      <c r="V71" s="52"/>
      <c r="W71" s="113">
        <v>0</v>
      </c>
      <c r="X71" s="52">
        <v>350</v>
      </c>
      <c r="Y71" s="113">
        <f t="shared" si="18"/>
        <v>350</v>
      </c>
      <c r="Z71" s="52"/>
      <c r="AA71" s="113">
        <f t="shared" si="13"/>
        <v>350</v>
      </c>
    </row>
    <row r="72" spans="1:27" ht="14.25" customHeight="1">
      <c r="A72" s="82"/>
      <c r="B72" s="90"/>
      <c r="C72" s="85">
        <v>6121</v>
      </c>
      <c r="D72" s="34"/>
      <c r="E72" s="34" t="s">
        <v>26</v>
      </c>
      <c r="F72" s="71"/>
      <c r="G72" s="95">
        <f>G53+G54</f>
        <v>51000</v>
      </c>
      <c r="H72" s="122">
        <f>H52+H53+H54+H58</f>
        <v>48005</v>
      </c>
      <c r="I72" s="95">
        <f>G72+H72</f>
        <v>99005</v>
      </c>
      <c r="J72" s="122"/>
      <c r="K72" s="95">
        <f t="shared" si="16"/>
        <v>99005</v>
      </c>
      <c r="L72" s="122">
        <v>16500</v>
      </c>
      <c r="M72" s="95">
        <f t="shared" si="8"/>
        <v>115505</v>
      </c>
      <c r="N72" s="122"/>
      <c r="O72" s="95">
        <f>M72+N72</f>
        <v>115505</v>
      </c>
      <c r="P72" s="188"/>
      <c r="Q72" s="223">
        <f>O72+P72</f>
        <v>115505</v>
      </c>
      <c r="R72" s="122">
        <v>-1025.6</v>
      </c>
      <c r="S72" s="223">
        <f t="shared" si="17"/>
        <v>114479.4</v>
      </c>
      <c r="T72" s="122"/>
      <c r="U72" s="223">
        <f t="shared" si="10"/>
        <v>114479.4</v>
      </c>
      <c r="V72" s="122"/>
      <c r="W72" s="223">
        <f>U72+V72</f>
        <v>114479.4</v>
      </c>
      <c r="X72" s="122">
        <v>-48805</v>
      </c>
      <c r="Y72" s="223">
        <f t="shared" si="18"/>
        <v>65674.4</v>
      </c>
      <c r="Z72" s="122"/>
      <c r="AA72" s="223">
        <f t="shared" si="13"/>
        <v>65674.4</v>
      </c>
    </row>
    <row r="73" spans="1:27" ht="14.25" customHeight="1">
      <c r="A73" s="77"/>
      <c r="B73" s="78"/>
      <c r="C73" s="167">
        <v>6313</v>
      </c>
      <c r="D73" s="168"/>
      <c r="E73" s="31" t="s">
        <v>31</v>
      </c>
      <c r="F73" s="69"/>
      <c r="G73" s="187">
        <v>0</v>
      </c>
      <c r="H73" s="185">
        <f>H60+H61+H62</f>
        <v>4740</v>
      </c>
      <c r="I73" s="187">
        <f>G73+H73</f>
        <v>4740</v>
      </c>
      <c r="J73" s="50"/>
      <c r="K73" s="187">
        <f t="shared" si="16"/>
        <v>4740</v>
      </c>
      <c r="L73" s="50"/>
      <c r="M73" s="187">
        <f t="shared" si="8"/>
        <v>4740</v>
      </c>
      <c r="N73" s="50"/>
      <c r="O73" s="187">
        <f>K73+N73</f>
        <v>4740</v>
      </c>
      <c r="P73" s="50"/>
      <c r="Q73" s="221">
        <f>O73+P73</f>
        <v>4740</v>
      </c>
      <c r="R73" s="122">
        <v>-28.9</v>
      </c>
      <c r="S73" s="221">
        <f t="shared" si="17"/>
        <v>4711.1</v>
      </c>
      <c r="T73" s="122"/>
      <c r="U73" s="221">
        <f t="shared" si="10"/>
        <v>4711.1</v>
      </c>
      <c r="V73" s="122"/>
      <c r="W73" s="221">
        <f>U73+V73</f>
        <v>4711.1</v>
      </c>
      <c r="X73" s="122">
        <v>400</v>
      </c>
      <c r="Y73" s="221">
        <f t="shared" si="18"/>
        <v>5111.1</v>
      </c>
      <c r="Z73" s="122">
        <v>200</v>
      </c>
      <c r="AA73" s="221">
        <f t="shared" si="13"/>
        <v>5311.1</v>
      </c>
    </row>
    <row r="74" spans="1:27" ht="14.25" customHeight="1">
      <c r="A74" s="70"/>
      <c r="B74" s="62"/>
      <c r="C74" s="85">
        <v>5213</v>
      </c>
      <c r="D74" s="34"/>
      <c r="E74" s="34" t="s">
        <v>126</v>
      </c>
      <c r="F74" s="71"/>
      <c r="G74" s="201">
        <v>0</v>
      </c>
      <c r="H74" s="202"/>
      <c r="I74" s="201">
        <v>0</v>
      </c>
      <c r="J74" s="51"/>
      <c r="K74" s="201">
        <v>0</v>
      </c>
      <c r="L74" s="202"/>
      <c r="M74" s="201">
        <v>0</v>
      </c>
      <c r="N74" s="202"/>
      <c r="O74" s="201">
        <v>0</v>
      </c>
      <c r="P74" s="51"/>
      <c r="Q74" s="201">
        <v>0</v>
      </c>
      <c r="R74" s="202">
        <v>1240</v>
      </c>
      <c r="S74" s="201">
        <f t="shared" si="17"/>
        <v>1240</v>
      </c>
      <c r="T74" s="202"/>
      <c r="U74" s="201">
        <f t="shared" si="10"/>
        <v>1240</v>
      </c>
      <c r="V74" s="202"/>
      <c r="W74" s="201">
        <f>U74+V74</f>
        <v>1240</v>
      </c>
      <c r="X74" s="202"/>
      <c r="Y74" s="201">
        <f t="shared" si="18"/>
        <v>1240</v>
      </c>
      <c r="Z74" s="202">
        <v>425</v>
      </c>
      <c r="AA74" s="201">
        <f t="shared" si="13"/>
        <v>1665</v>
      </c>
    </row>
    <row r="75" spans="1:27" ht="14.25" customHeight="1" thickBot="1">
      <c r="A75" s="177"/>
      <c r="B75" s="178"/>
      <c r="C75" s="98">
        <v>5171</v>
      </c>
      <c r="D75" s="179"/>
      <c r="E75" s="179" t="s">
        <v>32</v>
      </c>
      <c r="F75" s="181"/>
      <c r="G75" s="216">
        <v>0</v>
      </c>
      <c r="H75" s="189">
        <f>H65+H67</f>
        <v>895.5</v>
      </c>
      <c r="I75" s="216">
        <f>G75+H75</f>
        <v>895.5</v>
      </c>
      <c r="J75" s="100"/>
      <c r="K75" s="216">
        <f t="shared" si="16"/>
        <v>895.5</v>
      </c>
      <c r="L75" s="189">
        <v>595</v>
      </c>
      <c r="M75" s="216">
        <f t="shared" si="8"/>
        <v>1490.5</v>
      </c>
      <c r="N75" s="189"/>
      <c r="O75" s="216">
        <f>M75+N75</f>
        <v>1490.5</v>
      </c>
      <c r="P75" s="100"/>
      <c r="Q75" s="216">
        <f>O75+P75</f>
        <v>1490.5</v>
      </c>
      <c r="R75" s="189">
        <v>1417.9</v>
      </c>
      <c r="S75" s="216">
        <f t="shared" si="17"/>
        <v>2908.4</v>
      </c>
      <c r="T75" s="189">
        <v>500</v>
      </c>
      <c r="U75" s="216">
        <f t="shared" si="10"/>
        <v>3408.4</v>
      </c>
      <c r="V75" s="189">
        <v>41.8</v>
      </c>
      <c r="W75" s="216">
        <f>U75+V75</f>
        <v>3450.2000000000003</v>
      </c>
      <c r="X75" s="189">
        <v>1270</v>
      </c>
      <c r="Y75" s="216">
        <f t="shared" si="18"/>
        <v>4720.200000000001</v>
      </c>
      <c r="Z75" s="189">
        <v>-982</v>
      </c>
      <c r="AA75" s="216">
        <f t="shared" si="13"/>
        <v>3738.2000000000007</v>
      </c>
    </row>
    <row r="76" spans="1:27" ht="14.25" customHeight="1">
      <c r="A76" s="82">
        <v>94</v>
      </c>
      <c r="B76" s="83">
        <v>3522</v>
      </c>
      <c r="C76" s="83"/>
      <c r="D76" s="36"/>
      <c r="E76" s="84" t="s">
        <v>33</v>
      </c>
      <c r="F76" s="166"/>
      <c r="G76" s="108">
        <f>G90+G91+G92+G93</f>
        <v>500</v>
      </c>
      <c r="H76" s="50"/>
      <c r="I76" s="108">
        <f>I90+I91+I92+I93</f>
        <v>3060</v>
      </c>
      <c r="J76" s="50"/>
      <c r="K76" s="108">
        <f>K90+K91+K92+K93</f>
        <v>3060</v>
      </c>
      <c r="L76" s="50"/>
      <c r="M76" s="108">
        <f>M90+M91+M92+M93</f>
        <v>3060</v>
      </c>
      <c r="N76" s="50"/>
      <c r="O76" s="108">
        <f>O90+O91+O92+O93</f>
        <v>3161.7</v>
      </c>
      <c r="P76" s="50"/>
      <c r="Q76" s="224">
        <f>Q90+Q91+Q92+Q93</f>
        <v>3161.7</v>
      </c>
      <c r="R76" s="50"/>
      <c r="S76" s="224">
        <f>S90+S91+S92+S93</f>
        <v>3231.7</v>
      </c>
      <c r="T76" s="50"/>
      <c r="U76" s="224">
        <f>U90+U91+U92+U93</f>
        <v>9437.2</v>
      </c>
      <c r="V76" s="50"/>
      <c r="W76" s="224">
        <f>W90+W91+W92+W93</f>
        <v>9437.2</v>
      </c>
      <c r="X76" s="50"/>
      <c r="Y76" s="224">
        <f>Y90+Y91+Y92+Y93+Y94</f>
        <v>11402.2</v>
      </c>
      <c r="Z76" s="50"/>
      <c r="AA76" s="224">
        <f>AA90+AA91+AA92+AA93+AA94</f>
        <v>11385.5</v>
      </c>
    </row>
    <row r="77" spans="1:27" ht="14.25" customHeight="1">
      <c r="A77" s="70"/>
      <c r="B77" s="62"/>
      <c r="C77" s="62">
        <v>6121</v>
      </c>
      <c r="D77" s="29" t="s">
        <v>79</v>
      </c>
      <c r="E77" s="36" t="s">
        <v>80</v>
      </c>
      <c r="F77" s="72"/>
      <c r="G77" s="72">
        <v>0</v>
      </c>
      <c r="H77" s="51">
        <v>945</v>
      </c>
      <c r="I77" s="72">
        <f aca="true" t="shared" si="19" ref="I77:I93">G77+H77</f>
        <v>945</v>
      </c>
      <c r="J77" s="51"/>
      <c r="K77" s="72">
        <f>I77+J77</f>
        <v>945</v>
      </c>
      <c r="L77" s="51"/>
      <c r="M77" s="72">
        <f>K77+L77</f>
        <v>945</v>
      </c>
      <c r="N77" s="51"/>
      <c r="O77" s="72">
        <f aca="true" t="shared" si="20" ref="O77:O93">K77+N77</f>
        <v>945</v>
      </c>
      <c r="P77" s="51"/>
      <c r="Q77" s="113">
        <f aca="true" t="shared" si="21" ref="Q77:Q93">O77+P77</f>
        <v>945</v>
      </c>
      <c r="R77" s="51"/>
      <c r="S77" s="113">
        <f aca="true" t="shared" si="22" ref="S77:S93">Q77+R77</f>
        <v>945</v>
      </c>
      <c r="T77" s="51"/>
      <c r="U77" s="113">
        <f aca="true" t="shared" si="23" ref="U77:U82">S77+T77</f>
        <v>945</v>
      </c>
      <c r="V77" s="51"/>
      <c r="W77" s="113">
        <f aca="true" t="shared" si="24" ref="W77:W84">U77+V77</f>
        <v>945</v>
      </c>
      <c r="X77" s="51"/>
      <c r="Y77" s="113">
        <f aca="true" t="shared" si="25" ref="Y77:Y84">W77+X77</f>
        <v>945</v>
      </c>
      <c r="Z77" s="51"/>
      <c r="AA77" s="113">
        <f aca="true" t="shared" si="26" ref="AA77:AA94">Y77+Z77</f>
        <v>945</v>
      </c>
    </row>
    <row r="78" spans="1:27" ht="14.25" customHeight="1">
      <c r="A78" s="70"/>
      <c r="B78" s="62"/>
      <c r="C78" s="62">
        <v>6121</v>
      </c>
      <c r="D78" s="29" t="s">
        <v>123</v>
      </c>
      <c r="E78" s="36" t="s">
        <v>124</v>
      </c>
      <c r="F78" s="72"/>
      <c r="G78" s="205">
        <v>0</v>
      </c>
      <c r="H78" s="51"/>
      <c r="I78" s="72">
        <v>0</v>
      </c>
      <c r="J78" s="51"/>
      <c r="K78" s="72">
        <v>0</v>
      </c>
      <c r="L78" s="51"/>
      <c r="M78" s="72">
        <v>0</v>
      </c>
      <c r="N78" s="51">
        <v>101.7</v>
      </c>
      <c r="O78" s="72">
        <f t="shared" si="20"/>
        <v>101.7</v>
      </c>
      <c r="P78" s="51"/>
      <c r="Q78" s="113">
        <f t="shared" si="21"/>
        <v>101.7</v>
      </c>
      <c r="R78" s="51"/>
      <c r="S78" s="113">
        <f t="shared" si="22"/>
        <v>101.7</v>
      </c>
      <c r="T78" s="51"/>
      <c r="U78" s="113">
        <f t="shared" si="23"/>
        <v>101.7</v>
      </c>
      <c r="V78" s="51"/>
      <c r="W78" s="113">
        <f t="shared" si="24"/>
        <v>101.7</v>
      </c>
      <c r="X78" s="51"/>
      <c r="Y78" s="113">
        <f t="shared" si="25"/>
        <v>101.7</v>
      </c>
      <c r="Z78" s="51">
        <v>-101.7</v>
      </c>
      <c r="AA78" s="113">
        <f t="shared" si="26"/>
        <v>0</v>
      </c>
    </row>
    <row r="79" spans="1:27" ht="14.25" customHeight="1">
      <c r="A79" s="70"/>
      <c r="B79" s="62"/>
      <c r="C79" s="62">
        <v>6122</v>
      </c>
      <c r="D79" s="29" t="s">
        <v>81</v>
      </c>
      <c r="E79" s="29" t="s">
        <v>82</v>
      </c>
      <c r="F79" s="72"/>
      <c r="G79" s="205">
        <v>0</v>
      </c>
      <c r="H79" s="51">
        <v>106.5</v>
      </c>
      <c r="I79" s="72">
        <f t="shared" si="19"/>
        <v>106.5</v>
      </c>
      <c r="J79" s="51"/>
      <c r="K79" s="72">
        <f aca="true" t="shared" si="27" ref="K79:K93">I79+J79</f>
        <v>106.5</v>
      </c>
      <c r="L79" s="51"/>
      <c r="M79" s="72">
        <f aca="true" t="shared" si="28" ref="M79:M93">K79+L79</f>
        <v>106.5</v>
      </c>
      <c r="N79" s="51"/>
      <c r="O79" s="72">
        <f t="shared" si="20"/>
        <v>106.5</v>
      </c>
      <c r="P79" s="51"/>
      <c r="Q79" s="113">
        <f t="shared" si="21"/>
        <v>106.5</v>
      </c>
      <c r="R79" s="51"/>
      <c r="S79" s="113">
        <f t="shared" si="22"/>
        <v>106.5</v>
      </c>
      <c r="T79" s="51"/>
      <c r="U79" s="113">
        <f t="shared" si="23"/>
        <v>106.5</v>
      </c>
      <c r="V79" s="51"/>
      <c r="W79" s="113">
        <f t="shared" si="24"/>
        <v>106.5</v>
      </c>
      <c r="X79" s="51"/>
      <c r="Y79" s="113">
        <f t="shared" si="25"/>
        <v>106.5</v>
      </c>
      <c r="Z79" s="51"/>
      <c r="AA79" s="113">
        <f t="shared" si="26"/>
        <v>106.5</v>
      </c>
    </row>
    <row r="80" spans="1:27" ht="14.25" customHeight="1">
      <c r="A80" s="70"/>
      <c r="B80" s="62"/>
      <c r="C80" s="62">
        <v>5137</v>
      </c>
      <c r="D80" s="29" t="s">
        <v>81</v>
      </c>
      <c r="E80" s="29" t="s">
        <v>82</v>
      </c>
      <c r="F80" s="72"/>
      <c r="G80" s="205">
        <v>0</v>
      </c>
      <c r="H80" s="51">
        <v>978.5</v>
      </c>
      <c r="I80" s="72">
        <f t="shared" si="19"/>
        <v>978.5</v>
      </c>
      <c r="J80" s="51"/>
      <c r="K80" s="72">
        <f t="shared" si="27"/>
        <v>978.5</v>
      </c>
      <c r="L80" s="51"/>
      <c r="M80" s="72">
        <f t="shared" si="28"/>
        <v>978.5</v>
      </c>
      <c r="N80" s="51"/>
      <c r="O80" s="72">
        <f t="shared" si="20"/>
        <v>978.5</v>
      </c>
      <c r="P80" s="51"/>
      <c r="Q80" s="113">
        <f t="shared" si="21"/>
        <v>978.5</v>
      </c>
      <c r="R80" s="51">
        <v>-30</v>
      </c>
      <c r="S80" s="113">
        <f t="shared" si="22"/>
        <v>948.5</v>
      </c>
      <c r="T80" s="51"/>
      <c r="U80" s="113">
        <f t="shared" si="23"/>
        <v>948.5</v>
      </c>
      <c r="V80" s="51"/>
      <c r="W80" s="113">
        <f t="shared" si="24"/>
        <v>948.5</v>
      </c>
      <c r="X80" s="51"/>
      <c r="Y80" s="113">
        <f t="shared" si="25"/>
        <v>948.5</v>
      </c>
      <c r="Z80" s="51"/>
      <c r="AA80" s="113">
        <f t="shared" si="26"/>
        <v>948.5</v>
      </c>
    </row>
    <row r="81" spans="1:27" ht="14.25" customHeight="1">
      <c r="A81" s="70"/>
      <c r="B81" s="62"/>
      <c r="C81" s="62">
        <v>6313</v>
      </c>
      <c r="D81" s="29" t="s">
        <v>83</v>
      </c>
      <c r="E81" s="29" t="s">
        <v>172</v>
      </c>
      <c r="F81" s="72"/>
      <c r="G81" s="205">
        <v>500</v>
      </c>
      <c r="H81" s="51"/>
      <c r="I81" s="72">
        <f t="shared" si="19"/>
        <v>500</v>
      </c>
      <c r="J81" s="51"/>
      <c r="K81" s="72">
        <f t="shared" si="27"/>
        <v>500</v>
      </c>
      <c r="L81" s="51"/>
      <c r="M81" s="72">
        <f t="shared" si="28"/>
        <v>500</v>
      </c>
      <c r="N81" s="51"/>
      <c r="O81" s="72">
        <f t="shared" si="20"/>
        <v>500</v>
      </c>
      <c r="P81" s="51"/>
      <c r="Q81" s="113">
        <f t="shared" si="21"/>
        <v>500</v>
      </c>
      <c r="R81" s="51"/>
      <c r="S81" s="113">
        <f t="shared" si="22"/>
        <v>500</v>
      </c>
      <c r="T81" s="51"/>
      <c r="U81" s="113">
        <f t="shared" si="23"/>
        <v>500</v>
      </c>
      <c r="V81" s="51"/>
      <c r="W81" s="113">
        <f t="shared" si="24"/>
        <v>500</v>
      </c>
      <c r="X81" s="51"/>
      <c r="Y81" s="113">
        <f t="shared" si="25"/>
        <v>500</v>
      </c>
      <c r="Z81" s="51"/>
      <c r="AA81" s="113">
        <f t="shared" si="26"/>
        <v>500</v>
      </c>
    </row>
    <row r="82" spans="1:27" ht="14.25" customHeight="1">
      <c r="A82" s="70"/>
      <c r="B82" s="62"/>
      <c r="C82" s="62">
        <v>6313</v>
      </c>
      <c r="D82" s="29" t="s">
        <v>84</v>
      </c>
      <c r="E82" s="29" t="s">
        <v>85</v>
      </c>
      <c r="F82" s="72"/>
      <c r="G82" s="205">
        <v>0</v>
      </c>
      <c r="H82" s="51">
        <v>530</v>
      </c>
      <c r="I82" s="72">
        <f t="shared" si="19"/>
        <v>530</v>
      </c>
      <c r="J82" s="51"/>
      <c r="K82" s="72">
        <f t="shared" si="27"/>
        <v>530</v>
      </c>
      <c r="L82" s="51"/>
      <c r="M82" s="72">
        <f t="shared" si="28"/>
        <v>530</v>
      </c>
      <c r="N82" s="51"/>
      <c r="O82" s="72">
        <f t="shared" si="20"/>
        <v>530</v>
      </c>
      <c r="P82" s="51"/>
      <c r="Q82" s="113">
        <f t="shared" si="21"/>
        <v>530</v>
      </c>
      <c r="R82" s="51"/>
      <c r="S82" s="113">
        <f t="shared" si="22"/>
        <v>530</v>
      </c>
      <c r="T82" s="51"/>
      <c r="U82" s="113">
        <f t="shared" si="23"/>
        <v>530</v>
      </c>
      <c r="V82" s="51"/>
      <c r="W82" s="113">
        <f t="shared" si="24"/>
        <v>530</v>
      </c>
      <c r="X82" s="51"/>
      <c r="Y82" s="113">
        <f t="shared" si="25"/>
        <v>530</v>
      </c>
      <c r="Z82" s="51"/>
      <c r="AA82" s="113">
        <f t="shared" si="26"/>
        <v>530</v>
      </c>
    </row>
    <row r="83" spans="1:27" ht="14.25" customHeight="1">
      <c r="A83" s="82"/>
      <c r="B83" s="90"/>
      <c r="C83" s="62">
        <v>6313</v>
      </c>
      <c r="D83" s="29" t="s">
        <v>150</v>
      </c>
      <c r="E83" s="29" t="s">
        <v>151</v>
      </c>
      <c r="F83" s="72"/>
      <c r="G83" s="205">
        <v>0</v>
      </c>
      <c r="H83" s="51"/>
      <c r="I83" s="72">
        <v>0</v>
      </c>
      <c r="J83" s="51"/>
      <c r="K83" s="72">
        <v>0</v>
      </c>
      <c r="L83" s="51"/>
      <c r="M83" s="72">
        <v>0</v>
      </c>
      <c r="N83" s="51"/>
      <c r="O83" s="72">
        <v>0</v>
      </c>
      <c r="P83" s="51"/>
      <c r="Q83" s="113">
        <v>0</v>
      </c>
      <c r="R83" s="51">
        <v>100</v>
      </c>
      <c r="S83" s="113">
        <f>Q83+R83</f>
        <v>100</v>
      </c>
      <c r="T83" s="51"/>
      <c r="U83" s="113">
        <f aca="true" t="shared" si="29" ref="U83:U93">S83+T83</f>
        <v>100</v>
      </c>
      <c r="V83" s="51"/>
      <c r="W83" s="113">
        <f t="shared" si="24"/>
        <v>100</v>
      </c>
      <c r="X83" s="51"/>
      <c r="Y83" s="113">
        <f t="shared" si="25"/>
        <v>100</v>
      </c>
      <c r="Z83" s="51"/>
      <c r="AA83" s="113">
        <f t="shared" si="26"/>
        <v>100</v>
      </c>
    </row>
    <row r="84" spans="1:27" ht="14.25" customHeight="1">
      <c r="A84" s="82"/>
      <c r="B84" s="90"/>
      <c r="C84" s="62">
        <v>6313</v>
      </c>
      <c r="D84" s="29" t="s">
        <v>153</v>
      </c>
      <c r="E84" s="29" t="s">
        <v>154</v>
      </c>
      <c r="F84" s="72"/>
      <c r="G84" s="205">
        <v>0</v>
      </c>
      <c r="H84" s="51"/>
      <c r="I84" s="72">
        <v>0</v>
      </c>
      <c r="J84" s="51"/>
      <c r="K84" s="72">
        <v>0</v>
      </c>
      <c r="L84" s="51"/>
      <c r="M84" s="72">
        <v>0</v>
      </c>
      <c r="N84" s="51"/>
      <c r="O84" s="72">
        <v>0</v>
      </c>
      <c r="P84" s="51"/>
      <c r="Q84" s="113">
        <v>0</v>
      </c>
      <c r="R84" s="51"/>
      <c r="S84" s="113">
        <v>0</v>
      </c>
      <c r="T84" s="51">
        <v>5425.5</v>
      </c>
      <c r="U84" s="113">
        <f t="shared" si="29"/>
        <v>5425.5</v>
      </c>
      <c r="V84" s="51"/>
      <c r="W84" s="113">
        <f t="shared" si="24"/>
        <v>5425.5</v>
      </c>
      <c r="X84" s="51">
        <v>250</v>
      </c>
      <c r="Y84" s="113">
        <f t="shared" si="25"/>
        <v>5675.5</v>
      </c>
      <c r="Z84" s="51"/>
      <c r="AA84" s="113">
        <f t="shared" si="26"/>
        <v>5675.5</v>
      </c>
    </row>
    <row r="85" spans="1:27" ht="14.25" customHeight="1">
      <c r="A85" s="82"/>
      <c r="B85" s="90"/>
      <c r="C85" s="62">
        <v>6313</v>
      </c>
      <c r="D85" s="29" t="s">
        <v>160</v>
      </c>
      <c r="E85" s="29" t="s">
        <v>161</v>
      </c>
      <c r="F85" s="72"/>
      <c r="G85" s="205">
        <v>0</v>
      </c>
      <c r="H85" s="51"/>
      <c r="I85" s="72">
        <v>0</v>
      </c>
      <c r="J85" s="51"/>
      <c r="K85" s="72">
        <v>0</v>
      </c>
      <c r="L85" s="51"/>
      <c r="M85" s="72">
        <v>0</v>
      </c>
      <c r="N85" s="51"/>
      <c r="O85" s="72">
        <v>0</v>
      </c>
      <c r="P85" s="51"/>
      <c r="Q85" s="113">
        <v>0</v>
      </c>
      <c r="R85" s="51"/>
      <c r="S85" s="113">
        <v>0</v>
      </c>
      <c r="T85" s="51">
        <v>780</v>
      </c>
      <c r="U85" s="113">
        <f>S85+T85</f>
        <v>780</v>
      </c>
      <c r="V85" s="51"/>
      <c r="W85" s="113">
        <f>U85+V85</f>
        <v>780</v>
      </c>
      <c r="X85" s="51"/>
      <c r="Y85" s="113">
        <f aca="true" t="shared" si="30" ref="Y85:Y94">W85+X85</f>
        <v>780</v>
      </c>
      <c r="Z85" s="51"/>
      <c r="AA85" s="113">
        <f t="shared" si="26"/>
        <v>780</v>
      </c>
    </row>
    <row r="86" spans="1:27" ht="14.25" customHeight="1">
      <c r="A86" s="82"/>
      <c r="B86" s="90"/>
      <c r="C86" s="62">
        <v>5171</v>
      </c>
      <c r="D86" s="29" t="s">
        <v>188</v>
      </c>
      <c r="E86" s="29" t="s">
        <v>189</v>
      </c>
      <c r="F86" s="72"/>
      <c r="G86" s="205">
        <v>0</v>
      </c>
      <c r="H86" s="51"/>
      <c r="I86" s="72">
        <v>0</v>
      </c>
      <c r="J86" s="51"/>
      <c r="K86" s="72">
        <v>0</v>
      </c>
      <c r="L86" s="51"/>
      <c r="M86" s="72">
        <v>0</v>
      </c>
      <c r="N86" s="51"/>
      <c r="O86" s="72">
        <v>0</v>
      </c>
      <c r="P86" s="51"/>
      <c r="Q86" s="113">
        <v>0</v>
      </c>
      <c r="R86" s="51"/>
      <c r="S86" s="113">
        <v>0</v>
      </c>
      <c r="T86" s="51"/>
      <c r="U86" s="113">
        <v>0</v>
      </c>
      <c r="V86" s="51"/>
      <c r="W86" s="113">
        <v>0</v>
      </c>
      <c r="X86" s="51">
        <v>1230</v>
      </c>
      <c r="Y86" s="113">
        <f t="shared" si="30"/>
        <v>1230</v>
      </c>
      <c r="Z86" s="51"/>
      <c r="AA86" s="113">
        <f t="shared" si="26"/>
        <v>1230</v>
      </c>
    </row>
    <row r="87" spans="1:27" ht="14.25" customHeight="1">
      <c r="A87" s="82"/>
      <c r="B87" s="90"/>
      <c r="C87" s="62">
        <v>5171</v>
      </c>
      <c r="D87" s="29" t="s">
        <v>190</v>
      </c>
      <c r="E87" s="29" t="s">
        <v>191</v>
      </c>
      <c r="F87" s="72"/>
      <c r="G87" s="205">
        <v>0</v>
      </c>
      <c r="H87" s="51"/>
      <c r="I87" s="72">
        <v>0</v>
      </c>
      <c r="J87" s="51"/>
      <c r="K87" s="72">
        <v>0</v>
      </c>
      <c r="L87" s="51"/>
      <c r="M87" s="72">
        <v>0</v>
      </c>
      <c r="N87" s="51"/>
      <c r="O87" s="72">
        <v>0</v>
      </c>
      <c r="P87" s="51"/>
      <c r="Q87" s="113">
        <v>0</v>
      </c>
      <c r="R87" s="51"/>
      <c r="S87" s="113">
        <v>0</v>
      </c>
      <c r="T87" s="51"/>
      <c r="U87" s="113">
        <v>0</v>
      </c>
      <c r="V87" s="51"/>
      <c r="W87" s="113">
        <v>0</v>
      </c>
      <c r="X87" s="51">
        <v>85</v>
      </c>
      <c r="Y87" s="113">
        <f t="shared" si="30"/>
        <v>85</v>
      </c>
      <c r="Z87" s="51"/>
      <c r="AA87" s="113">
        <f t="shared" si="26"/>
        <v>85</v>
      </c>
    </row>
    <row r="88" spans="1:27" ht="14.25" customHeight="1">
      <c r="A88" s="82"/>
      <c r="B88" s="90"/>
      <c r="C88" s="62">
        <v>5171</v>
      </c>
      <c r="D88" s="29" t="s">
        <v>192</v>
      </c>
      <c r="E88" s="29" t="s">
        <v>193</v>
      </c>
      <c r="F88" s="72"/>
      <c r="G88" s="205">
        <v>0</v>
      </c>
      <c r="H88" s="51"/>
      <c r="I88" s="72">
        <v>0</v>
      </c>
      <c r="J88" s="51"/>
      <c r="K88" s="72">
        <v>0</v>
      </c>
      <c r="L88" s="51"/>
      <c r="M88" s="72">
        <v>0</v>
      </c>
      <c r="N88" s="51"/>
      <c r="O88" s="72">
        <v>0</v>
      </c>
      <c r="P88" s="51"/>
      <c r="Q88" s="113">
        <v>0</v>
      </c>
      <c r="R88" s="51"/>
      <c r="S88" s="113">
        <v>0</v>
      </c>
      <c r="T88" s="51"/>
      <c r="U88" s="113">
        <v>0</v>
      </c>
      <c r="V88" s="51"/>
      <c r="W88" s="113">
        <v>0</v>
      </c>
      <c r="X88" s="51">
        <v>400</v>
      </c>
      <c r="Y88" s="113">
        <f t="shared" si="30"/>
        <v>400</v>
      </c>
      <c r="Z88" s="51"/>
      <c r="AA88" s="113">
        <f t="shared" si="26"/>
        <v>400</v>
      </c>
    </row>
    <row r="89" spans="1:27" ht="14.25" customHeight="1">
      <c r="A89" s="82"/>
      <c r="B89" s="90"/>
      <c r="C89" s="62">
        <v>5171</v>
      </c>
      <c r="D89" s="29" t="s">
        <v>222</v>
      </c>
      <c r="E89" s="29" t="s">
        <v>223</v>
      </c>
      <c r="F89" s="72"/>
      <c r="G89" s="205">
        <v>0</v>
      </c>
      <c r="H89" s="51"/>
      <c r="I89" s="72">
        <v>0</v>
      </c>
      <c r="J89" s="51"/>
      <c r="K89" s="72">
        <v>0</v>
      </c>
      <c r="L89" s="51"/>
      <c r="M89" s="72">
        <v>0</v>
      </c>
      <c r="N89" s="51"/>
      <c r="O89" s="72">
        <v>0</v>
      </c>
      <c r="P89" s="51"/>
      <c r="Q89" s="113">
        <v>0</v>
      </c>
      <c r="R89" s="51"/>
      <c r="S89" s="113">
        <v>0</v>
      </c>
      <c r="T89" s="51"/>
      <c r="U89" s="113">
        <v>0</v>
      </c>
      <c r="V89" s="51"/>
      <c r="W89" s="113">
        <v>0</v>
      </c>
      <c r="X89" s="51"/>
      <c r="Y89" s="113">
        <v>0</v>
      </c>
      <c r="Z89" s="51">
        <v>85</v>
      </c>
      <c r="AA89" s="113">
        <f t="shared" si="26"/>
        <v>85</v>
      </c>
    </row>
    <row r="90" spans="1:27" ht="14.25" customHeight="1">
      <c r="A90" s="82"/>
      <c r="B90" s="90"/>
      <c r="C90" s="85">
        <v>6121</v>
      </c>
      <c r="D90" s="34"/>
      <c r="E90" s="34" t="s">
        <v>26</v>
      </c>
      <c r="F90" s="71"/>
      <c r="G90" s="95">
        <v>0</v>
      </c>
      <c r="H90" s="122">
        <f>H77</f>
        <v>945</v>
      </c>
      <c r="I90" s="95">
        <f t="shared" si="19"/>
        <v>945</v>
      </c>
      <c r="J90" s="122"/>
      <c r="K90" s="95">
        <f t="shared" si="27"/>
        <v>945</v>
      </c>
      <c r="L90" s="122"/>
      <c r="M90" s="95">
        <f t="shared" si="28"/>
        <v>945</v>
      </c>
      <c r="N90" s="122">
        <v>101.7</v>
      </c>
      <c r="O90" s="95">
        <f t="shared" si="20"/>
        <v>1046.7</v>
      </c>
      <c r="P90" s="188"/>
      <c r="Q90" s="223">
        <f t="shared" si="21"/>
        <v>1046.7</v>
      </c>
      <c r="R90" s="188"/>
      <c r="S90" s="223">
        <f t="shared" si="22"/>
        <v>1046.7</v>
      </c>
      <c r="T90" s="188"/>
      <c r="U90" s="223">
        <f t="shared" si="29"/>
        <v>1046.7</v>
      </c>
      <c r="V90" s="188"/>
      <c r="W90" s="223">
        <f>U90+V90</f>
        <v>1046.7</v>
      </c>
      <c r="X90" s="188"/>
      <c r="Y90" s="223">
        <f t="shared" si="30"/>
        <v>1046.7</v>
      </c>
      <c r="Z90" s="122">
        <v>-101.7</v>
      </c>
      <c r="AA90" s="223">
        <f t="shared" si="26"/>
        <v>945</v>
      </c>
    </row>
    <row r="91" spans="1:27" ht="14.25" customHeight="1">
      <c r="A91" s="82"/>
      <c r="B91" s="90"/>
      <c r="C91" s="85">
        <v>6122</v>
      </c>
      <c r="D91" s="34"/>
      <c r="E91" s="34" t="s">
        <v>26</v>
      </c>
      <c r="F91" s="71"/>
      <c r="G91" s="95">
        <v>0</v>
      </c>
      <c r="H91" s="122">
        <f>H79</f>
        <v>106.5</v>
      </c>
      <c r="I91" s="95">
        <f t="shared" si="19"/>
        <v>106.5</v>
      </c>
      <c r="J91" s="122"/>
      <c r="K91" s="95">
        <f t="shared" si="27"/>
        <v>106.5</v>
      </c>
      <c r="L91" s="122"/>
      <c r="M91" s="95">
        <f t="shared" si="28"/>
        <v>106.5</v>
      </c>
      <c r="N91" s="122"/>
      <c r="O91" s="95">
        <f t="shared" si="20"/>
        <v>106.5</v>
      </c>
      <c r="P91" s="188"/>
      <c r="Q91" s="223">
        <f t="shared" si="21"/>
        <v>106.5</v>
      </c>
      <c r="R91" s="188"/>
      <c r="S91" s="223">
        <f t="shared" si="22"/>
        <v>106.5</v>
      </c>
      <c r="T91" s="188"/>
      <c r="U91" s="223">
        <f t="shared" si="29"/>
        <v>106.5</v>
      </c>
      <c r="V91" s="188"/>
      <c r="W91" s="223">
        <f>U91+V91</f>
        <v>106.5</v>
      </c>
      <c r="X91" s="188"/>
      <c r="Y91" s="223">
        <f t="shared" si="30"/>
        <v>106.5</v>
      </c>
      <c r="Z91" s="188"/>
      <c r="AA91" s="223">
        <f t="shared" si="26"/>
        <v>106.5</v>
      </c>
    </row>
    <row r="92" spans="1:27" ht="14.25" customHeight="1">
      <c r="A92" s="77"/>
      <c r="B92" s="78"/>
      <c r="C92" s="167">
        <v>6313</v>
      </c>
      <c r="D92" s="168"/>
      <c r="E92" s="31" t="s">
        <v>31</v>
      </c>
      <c r="F92" s="69"/>
      <c r="G92" s="187">
        <f>G81</f>
        <v>500</v>
      </c>
      <c r="H92" s="185">
        <f>H82</f>
        <v>530</v>
      </c>
      <c r="I92" s="187">
        <f t="shared" si="19"/>
        <v>1030</v>
      </c>
      <c r="J92" s="50"/>
      <c r="K92" s="187">
        <f t="shared" si="27"/>
        <v>1030</v>
      </c>
      <c r="L92" s="50"/>
      <c r="M92" s="187">
        <f t="shared" si="28"/>
        <v>1030</v>
      </c>
      <c r="N92" s="50"/>
      <c r="O92" s="187">
        <f t="shared" si="20"/>
        <v>1030</v>
      </c>
      <c r="P92" s="50"/>
      <c r="Q92" s="221">
        <f t="shared" si="21"/>
        <v>1030</v>
      </c>
      <c r="R92" s="185">
        <v>100</v>
      </c>
      <c r="S92" s="221">
        <f t="shared" si="22"/>
        <v>1130</v>
      </c>
      <c r="T92" s="185">
        <v>6205.5</v>
      </c>
      <c r="U92" s="221">
        <f t="shared" si="29"/>
        <v>7335.5</v>
      </c>
      <c r="V92" s="185"/>
      <c r="W92" s="221">
        <f>U92+V92</f>
        <v>7335.5</v>
      </c>
      <c r="X92" s="185">
        <v>250</v>
      </c>
      <c r="Y92" s="221">
        <f t="shared" si="30"/>
        <v>7585.5</v>
      </c>
      <c r="Z92" s="185"/>
      <c r="AA92" s="221">
        <f t="shared" si="26"/>
        <v>7585.5</v>
      </c>
    </row>
    <row r="93" spans="1:27" ht="14.25" customHeight="1">
      <c r="A93" s="70"/>
      <c r="B93" s="62"/>
      <c r="C93" s="85">
        <v>5137</v>
      </c>
      <c r="D93" s="34"/>
      <c r="E93" s="34" t="s">
        <v>32</v>
      </c>
      <c r="F93" s="71"/>
      <c r="G93" s="201">
        <v>0</v>
      </c>
      <c r="H93" s="202">
        <f>H80</f>
        <v>978.5</v>
      </c>
      <c r="I93" s="201">
        <f t="shared" si="19"/>
        <v>978.5</v>
      </c>
      <c r="J93" s="51"/>
      <c r="K93" s="201">
        <f t="shared" si="27"/>
        <v>978.5</v>
      </c>
      <c r="L93" s="51"/>
      <c r="M93" s="201">
        <f t="shared" si="28"/>
        <v>978.5</v>
      </c>
      <c r="N93" s="51"/>
      <c r="O93" s="201">
        <f t="shared" si="20"/>
        <v>978.5</v>
      </c>
      <c r="P93" s="51"/>
      <c r="Q93" s="201">
        <f t="shared" si="21"/>
        <v>978.5</v>
      </c>
      <c r="R93" s="202">
        <v>-30</v>
      </c>
      <c r="S93" s="201">
        <f t="shared" si="22"/>
        <v>948.5</v>
      </c>
      <c r="T93" s="202"/>
      <c r="U93" s="201">
        <f t="shared" si="29"/>
        <v>948.5</v>
      </c>
      <c r="V93" s="202"/>
      <c r="W93" s="201">
        <f>U93+V93</f>
        <v>948.5</v>
      </c>
      <c r="X93" s="202"/>
      <c r="Y93" s="201">
        <f t="shared" si="30"/>
        <v>948.5</v>
      </c>
      <c r="Z93" s="202"/>
      <c r="AA93" s="201">
        <f t="shared" si="26"/>
        <v>948.5</v>
      </c>
    </row>
    <row r="94" spans="1:27" ht="14.25" customHeight="1" thickBot="1">
      <c r="A94" s="177"/>
      <c r="B94" s="178"/>
      <c r="C94" s="98">
        <v>5171</v>
      </c>
      <c r="D94" s="179"/>
      <c r="E94" s="179" t="s">
        <v>32</v>
      </c>
      <c r="F94" s="181"/>
      <c r="G94" s="216">
        <v>0</v>
      </c>
      <c r="H94" s="189"/>
      <c r="I94" s="216">
        <v>0</v>
      </c>
      <c r="J94" s="100"/>
      <c r="K94" s="216">
        <v>0</v>
      </c>
      <c r="L94" s="189"/>
      <c r="M94" s="216">
        <v>0</v>
      </c>
      <c r="N94" s="189"/>
      <c r="O94" s="216">
        <v>0</v>
      </c>
      <c r="P94" s="100"/>
      <c r="Q94" s="216">
        <v>0</v>
      </c>
      <c r="R94" s="189"/>
      <c r="S94" s="216">
        <v>0</v>
      </c>
      <c r="T94" s="189"/>
      <c r="U94" s="216">
        <v>0</v>
      </c>
      <c r="V94" s="189"/>
      <c r="W94" s="216">
        <v>0</v>
      </c>
      <c r="X94" s="189">
        <v>1715</v>
      </c>
      <c r="Y94" s="201">
        <f t="shared" si="30"/>
        <v>1715</v>
      </c>
      <c r="Z94" s="189">
        <v>85</v>
      </c>
      <c r="AA94" s="201">
        <f t="shared" si="26"/>
        <v>1800</v>
      </c>
    </row>
    <row r="95" spans="1:27" ht="14.25" customHeight="1">
      <c r="A95" s="86">
        <v>95</v>
      </c>
      <c r="B95" s="87">
        <v>3522</v>
      </c>
      <c r="C95" s="87"/>
      <c r="D95" s="35"/>
      <c r="E95" s="88" t="s">
        <v>34</v>
      </c>
      <c r="F95" s="190"/>
      <c r="G95" s="109">
        <f>G105+G106+G107</f>
        <v>4000</v>
      </c>
      <c r="H95" s="53"/>
      <c r="I95" s="109">
        <f>I105+I106+I107</f>
        <v>6429</v>
      </c>
      <c r="J95" s="53"/>
      <c r="K95" s="109">
        <f>K105+K106+K107</f>
        <v>6429</v>
      </c>
      <c r="L95" s="53"/>
      <c r="M95" s="109">
        <f>M105+M106+M107</f>
        <v>6429</v>
      </c>
      <c r="N95" s="53"/>
      <c r="O95" s="109">
        <f>O105+O106+O107</f>
        <v>6493.5</v>
      </c>
      <c r="P95" s="53"/>
      <c r="Q95" s="222">
        <f>Q105+Q106+Q107</f>
        <v>6493.5</v>
      </c>
      <c r="R95" s="53"/>
      <c r="S95" s="222">
        <f>S105+S106+S107</f>
        <v>7051.5</v>
      </c>
      <c r="T95" s="53"/>
      <c r="U95" s="222">
        <f>U105+U106+U107</f>
        <v>6851.5</v>
      </c>
      <c r="V95" s="53"/>
      <c r="W95" s="222">
        <f>W105+W106+W107</f>
        <v>6851.5</v>
      </c>
      <c r="X95" s="53"/>
      <c r="Y95" s="222">
        <f>Y105+Y106+Y107</f>
        <v>8021.5</v>
      </c>
      <c r="Z95" s="53"/>
      <c r="AA95" s="222">
        <f>AA105+AA106+AA107</f>
        <v>8087.5</v>
      </c>
    </row>
    <row r="96" spans="1:27" ht="14.25" customHeight="1">
      <c r="A96" s="65"/>
      <c r="B96" s="66"/>
      <c r="C96" s="62">
        <v>6121</v>
      </c>
      <c r="D96" s="36" t="s">
        <v>86</v>
      </c>
      <c r="E96" s="29" t="s">
        <v>87</v>
      </c>
      <c r="F96" s="68"/>
      <c r="G96" s="68">
        <v>4000</v>
      </c>
      <c r="H96" s="51">
        <v>1760</v>
      </c>
      <c r="I96" s="68">
        <f aca="true" t="shared" si="31" ref="I96:I107">G96+H96</f>
        <v>5760</v>
      </c>
      <c r="J96" s="51"/>
      <c r="K96" s="68">
        <f>I96+J96</f>
        <v>5760</v>
      </c>
      <c r="L96" s="51"/>
      <c r="M96" s="68">
        <f>K96+L96</f>
        <v>5760</v>
      </c>
      <c r="N96" s="51"/>
      <c r="O96" s="68">
        <f aca="true" t="shared" si="32" ref="O96:O106">K96+N96</f>
        <v>5760</v>
      </c>
      <c r="P96" s="51"/>
      <c r="Q96" s="153">
        <f aca="true" t="shared" si="33" ref="Q96:Q107">O96+P96</f>
        <v>5760</v>
      </c>
      <c r="R96" s="51"/>
      <c r="S96" s="153">
        <f aca="true" t="shared" si="34" ref="S96:S107">Q96+R96</f>
        <v>5760</v>
      </c>
      <c r="T96" s="51">
        <v>-200</v>
      </c>
      <c r="U96" s="153">
        <f aca="true" t="shared" si="35" ref="U96:U107">S96+T96</f>
        <v>5560</v>
      </c>
      <c r="V96" s="51"/>
      <c r="W96" s="153">
        <f aca="true" t="shared" si="36" ref="W96:W107">U96+V96</f>
        <v>5560</v>
      </c>
      <c r="X96" s="51"/>
      <c r="Y96" s="153">
        <f aca="true" t="shared" si="37" ref="Y96:Y107">W96+X96</f>
        <v>5560</v>
      </c>
      <c r="Z96" s="51">
        <v>66</v>
      </c>
      <c r="AA96" s="153">
        <f aca="true" t="shared" si="38" ref="AA96:AA107">Y96+Z96</f>
        <v>5626</v>
      </c>
    </row>
    <row r="97" spans="1:27" ht="14.25" customHeight="1">
      <c r="A97" s="65"/>
      <c r="B97" s="66"/>
      <c r="C97" s="62">
        <v>6121</v>
      </c>
      <c r="D97" s="36" t="s">
        <v>209</v>
      </c>
      <c r="E97" s="29" t="s">
        <v>210</v>
      </c>
      <c r="F97" s="68"/>
      <c r="G97" s="229">
        <v>0</v>
      </c>
      <c r="H97" s="51"/>
      <c r="I97" s="68">
        <v>0</v>
      </c>
      <c r="J97" s="51"/>
      <c r="K97" s="68">
        <v>0</v>
      </c>
      <c r="L97" s="51"/>
      <c r="M97" s="68">
        <v>0</v>
      </c>
      <c r="N97" s="51"/>
      <c r="O97" s="68">
        <v>0</v>
      </c>
      <c r="P97" s="51"/>
      <c r="Q97" s="153">
        <v>0</v>
      </c>
      <c r="R97" s="51"/>
      <c r="S97" s="153">
        <v>0</v>
      </c>
      <c r="T97" s="51"/>
      <c r="U97" s="153">
        <v>0</v>
      </c>
      <c r="V97" s="51"/>
      <c r="W97" s="153">
        <v>0</v>
      </c>
      <c r="X97" s="51">
        <v>200</v>
      </c>
      <c r="Y97" s="153">
        <f t="shared" si="37"/>
        <v>200</v>
      </c>
      <c r="Z97" s="51"/>
      <c r="AA97" s="153">
        <f t="shared" si="38"/>
        <v>200</v>
      </c>
    </row>
    <row r="98" spans="1:27" ht="14.25" customHeight="1">
      <c r="A98" s="70"/>
      <c r="B98" s="62"/>
      <c r="C98" s="62">
        <v>5171</v>
      </c>
      <c r="D98" s="29" t="s">
        <v>88</v>
      </c>
      <c r="E98" s="29" t="s">
        <v>89</v>
      </c>
      <c r="F98" s="72"/>
      <c r="G98" s="205">
        <v>0</v>
      </c>
      <c r="H98" s="51">
        <v>255</v>
      </c>
      <c r="I98" s="68">
        <f t="shared" si="31"/>
        <v>255</v>
      </c>
      <c r="J98" s="51"/>
      <c r="K98" s="68">
        <f>I98+J98</f>
        <v>255</v>
      </c>
      <c r="L98" s="51"/>
      <c r="M98" s="68">
        <f>K98+L98</f>
        <v>255</v>
      </c>
      <c r="N98" s="51"/>
      <c r="O98" s="68">
        <f t="shared" si="32"/>
        <v>255</v>
      </c>
      <c r="P98" s="51"/>
      <c r="Q98" s="153">
        <f t="shared" si="33"/>
        <v>255</v>
      </c>
      <c r="R98" s="51"/>
      <c r="S98" s="153">
        <f t="shared" si="34"/>
        <v>255</v>
      </c>
      <c r="T98" s="51"/>
      <c r="U98" s="153">
        <f t="shared" si="35"/>
        <v>255</v>
      </c>
      <c r="V98" s="51"/>
      <c r="W98" s="153">
        <f t="shared" si="36"/>
        <v>255</v>
      </c>
      <c r="X98" s="51"/>
      <c r="Y98" s="153">
        <f t="shared" si="37"/>
        <v>255</v>
      </c>
      <c r="Z98" s="51"/>
      <c r="AA98" s="153">
        <f t="shared" si="38"/>
        <v>255</v>
      </c>
    </row>
    <row r="99" spans="1:27" ht="14.25" customHeight="1">
      <c r="A99" s="70"/>
      <c r="B99" s="62"/>
      <c r="C99" s="62">
        <v>5171</v>
      </c>
      <c r="D99" s="29" t="s">
        <v>90</v>
      </c>
      <c r="E99" s="29" t="s">
        <v>91</v>
      </c>
      <c r="F99" s="72"/>
      <c r="G99" s="205">
        <v>0</v>
      </c>
      <c r="H99" s="51">
        <v>414</v>
      </c>
      <c r="I99" s="68">
        <f t="shared" si="31"/>
        <v>414</v>
      </c>
      <c r="J99" s="51"/>
      <c r="K99" s="68">
        <f>I99+J99</f>
        <v>414</v>
      </c>
      <c r="L99" s="51"/>
      <c r="M99" s="68">
        <f>K99+L99</f>
        <v>414</v>
      </c>
      <c r="N99" s="51"/>
      <c r="O99" s="68">
        <f t="shared" si="32"/>
        <v>414</v>
      </c>
      <c r="P99" s="51"/>
      <c r="Q99" s="153">
        <f t="shared" si="33"/>
        <v>414</v>
      </c>
      <c r="R99" s="51"/>
      <c r="S99" s="153">
        <f t="shared" si="34"/>
        <v>414</v>
      </c>
      <c r="T99" s="51"/>
      <c r="U99" s="153">
        <f t="shared" si="35"/>
        <v>414</v>
      </c>
      <c r="V99" s="51"/>
      <c r="W99" s="153">
        <f t="shared" si="36"/>
        <v>414</v>
      </c>
      <c r="X99" s="51"/>
      <c r="Y99" s="153">
        <f t="shared" si="37"/>
        <v>414</v>
      </c>
      <c r="Z99" s="51"/>
      <c r="AA99" s="153">
        <f t="shared" si="38"/>
        <v>414</v>
      </c>
    </row>
    <row r="100" spans="1:27" ht="14.25" customHeight="1">
      <c r="A100" s="82"/>
      <c r="B100" s="90"/>
      <c r="C100" s="62">
        <v>5171</v>
      </c>
      <c r="D100" s="29" t="s">
        <v>121</v>
      </c>
      <c r="E100" s="29" t="s">
        <v>122</v>
      </c>
      <c r="F100" s="72"/>
      <c r="G100" s="205">
        <v>0</v>
      </c>
      <c r="H100" s="51"/>
      <c r="I100" s="68">
        <v>0</v>
      </c>
      <c r="J100" s="51"/>
      <c r="K100" s="68">
        <v>0</v>
      </c>
      <c r="L100" s="51"/>
      <c r="M100" s="68">
        <v>0</v>
      </c>
      <c r="N100" s="51">
        <v>64.5</v>
      </c>
      <c r="O100" s="68">
        <f t="shared" si="32"/>
        <v>64.5</v>
      </c>
      <c r="P100" s="51"/>
      <c r="Q100" s="153">
        <f t="shared" si="33"/>
        <v>64.5</v>
      </c>
      <c r="R100" s="51"/>
      <c r="S100" s="153">
        <f t="shared" si="34"/>
        <v>64.5</v>
      </c>
      <c r="T100" s="51"/>
      <c r="U100" s="153">
        <f t="shared" si="35"/>
        <v>64.5</v>
      </c>
      <c r="V100" s="51"/>
      <c r="W100" s="153">
        <f t="shared" si="36"/>
        <v>64.5</v>
      </c>
      <c r="X100" s="51"/>
      <c r="Y100" s="153">
        <f t="shared" si="37"/>
        <v>64.5</v>
      </c>
      <c r="Z100" s="51"/>
      <c r="AA100" s="153">
        <f t="shared" si="38"/>
        <v>64.5</v>
      </c>
    </row>
    <row r="101" spans="1:27" ht="14.25" customHeight="1">
      <c r="A101" s="82"/>
      <c r="B101" s="90"/>
      <c r="C101" s="62">
        <v>5171</v>
      </c>
      <c r="D101" s="29" t="s">
        <v>144</v>
      </c>
      <c r="E101" s="29" t="s">
        <v>145</v>
      </c>
      <c r="F101" s="72"/>
      <c r="G101" s="205">
        <v>0</v>
      </c>
      <c r="H101" s="51"/>
      <c r="I101" s="68">
        <v>0</v>
      </c>
      <c r="J101" s="51"/>
      <c r="K101" s="68">
        <v>0</v>
      </c>
      <c r="L101" s="51"/>
      <c r="M101" s="68">
        <v>0</v>
      </c>
      <c r="N101" s="51"/>
      <c r="O101" s="68">
        <v>0</v>
      </c>
      <c r="P101" s="51"/>
      <c r="Q101" s="153">
        <v>0</v>
      </c>
      <c r="R101" s="51">
        <v>558</v>
      </c>
      <c r="S101" s="153">
        <f>Q101+R101</f>
        <v>558</v>
      </c>
      <c r="T101" s="51"/>
      <c r="U101" s="153">
        <f t="shared" si="35"/>
        <v>558</v>
      </c>
      <c r="V101" s="51"/>
      <c r="W101" s="153">
        <f t="shared" si="36"/>
        <v>558</v>
      </c>
      <c r="X101" s="51"/>
      <c r="Y101" s="153">
        <f t="shared" si="37"/>
        <v>558</v>
      </c>
      <c r="Z101" s="51"/>
      <c r="AA101" s="153">
        <f t="shared" si="38"/>
        <v>558</v>
      </c>
    </row>
    <row r="102" spans="1:27" ht="14.25" customHeight="1">
      <c r="A102" s="82"/>
      <c r="B102" s="90"/>
      <c r="C102" s="62">
        <v>5171</v>
      </c>
      <c r="D102" s="29" t="s">
        <v>203</v>
      </c>
      <c r="E102" s="29" t="s">
        <v>204</v>
      </c>
      <c r="F102" s="72"/>
      <c r="G102" s="205">
        <v>0</v>
      </c>
      <c r="H102" s="51"/>
      <c r="I102" s="68">
        <v>0</v>
      </c>
      <c r="J102" s="51"/>
      <c r="K102" s="68">
        <v>0</v>
      </c>
      <c r="L102" s="51"/>
      <c r="M102" s="68">
        <v>0</v>
      </c>
      <c r="N102" s="51"/>
      <c r="O102" s="68">
        <v>0</v>
      </c>
      <c r="P102" s="51"/>
      <c r="Q102" s="153">
        <v>0</v>
      </c>
      <c r="R102" s="51"/>
      <c r="S102" s="153">
        <v>0</v>
      </c>
      <c r="T102" s="51"/>
      <c r="U102" s="153">
        <v>0</v>
      </c>
      <c r="V102" s="51"/>
      <c r="W102" s="153">
        <v>0</v>
      </c>
      <c r="X102" s="51">
        <v>200</v>
      </c>
      <c r="Y102" s="153">
        <f t="shared" si="37"/>
        <v>200</v>
      </c>
      <c r="Z102" s="51"/>
      <c r="AA102" s="153">
        <f t="shared" si="38"/>
        <v>200</v>
      </c>
    </row>
    <row r="103" spans="1:27" ht="14.25" customHeight="1">
      <c r="A103" s="82"/>
      <c r="B103" s="90"/>
      <c r="C103" s="62">
        <v>5171</v>
      </c>
      <c r="D103" s="29" t="s">
        <v>205</v>
      </c>
      <c r="E103" s="29" t="s">
        <v>206</v>
      </c>
      <c r="F103" s="72"/>
      <c r="G103" s="205">
        <v>0</v>
      </c>
      <c r="H103" s="51"/>
      <c r="I103" s="68">
        <v>0</v>
      </c>
      <c r="J103" s="51"/>
      <c r="K103" s="68">
        <v>0</v>
      </c>
      <c r="L103" s="51"/>
      <c r="M103" s="68">
        <v>0</v>
      </c>
      <c r="N103" s="51"/>
      <c r="O103" s="68">
        <v>0</v>
      </c>
      <c r="P103" s="51"/>
      <c r="Q103" s="153">
        <v>0</v>
      </c>
      <c r="R103" s="51"/>
      <c r="S103" s="153">
        <v>0</v>
      </c>
      <c r="T103" s="51"/>
      <c r="U103" s="153">
        <v>0</v>
      </c>
      <c r="V103" s="51"/>
      <c r="W103" s="153">
        <v>0</v>
      </c>
      <c r="X103" s="51">
        <v>370</v>
      </c>
      <c r="Y103" s="153">
        <f t="shared" si="37"/>
        <v>370</v>
      </c>
      <c r="Z103" s="51"/>
      <c r="AA103" s="153">
        <f t="shared" si="38"/>
        <v>370</v>
      </c>
    </row>
    <row r="104" spans="1:27" ht="14.25" customHeight="1">
      <c r="A104" s="82"/>
      <c r="B104" s="90"/>
      <c r="C104" s="62">
        <v>5171</v>
      </c>
      <c r="D104" s="29" t="s">
        <v>207</v>
      </c>
      <c r="E104" s="29" t="s">
        <v>208</v>
      </c>
      <c r="F104" s="72"/>
      <c r="G104" s="205">
        <v>0</v>
      </c>
      <c r="H104" s="51"/>
      <c r="I104" s="68">
        <v>0</v>
      </c>
      <c r="J104" s="51"/>
      <c r="K104" s="68">
        <v>0</v>
      </c>
      <c r="L104" s="51"/>
      <c r="M104" s="68">
        <v>0</v>
      </c>
      <c r="N104" s="51"/>
      <c r="O104" s="68">
        <v>0</v>
      </c>
      <c r="P104" s="51"/>
      <c r="Q104" s="153">
        <v>0</v>
      </c>
      <c r="R104" s="51"/>
      <c r="S104" s="153">
        <v>0</v>
      </c>
      <c r="T104" s="51"/>
      <c r="U104" s="153">
        <v>0</v>
      </c>
      <c r="V104" s="51"/>
      <c r="W104" s="153">
        <v>0</v>
      </c>
      <c r="X104" s="51">
        <v>400</v>
      </c>
      <c r="Y104" s="153">
        <f t="shared" si="37"/>
        <v>400</v>
      </c>
      <c r="Z104" s="51"/>
      <c r="AA104" s="153">
        <f t="shared" si="38"/>
        <v>400</v>
      </c>
    </row>
    <row r="105" spans="1:27" ht="14.25" customHeight="1">
      <c r="A105" s="82"/>
      <c r="B105" s="90"/>
      <c r="C105" s="85">
        <v>6121</v>
      </c>
      <c r="D105" s="34"/>
      <c r="E105" s="34" t="s">
        <v>26</v>
      </c>
      <c r="F105" s="71"/>
      <c r="G105" s="95">
        <f>G96</f>
        <v>4000</v>
      </c>
      <c r="H105" s="122">
        <f>H96</f>
        <v>1760</v>
      </c>
      <c r="I105" s="95">
        <f t="shared" si="31"/>
        <v>5760</v>
      </c>
      <c r="J105" s="122"/>
      <c r="K105" s="95">
        <f>I105+J105</f>
        <v>5760</v>
      </c>
      <c r="L105" s="122"/>
      <c r="M105" s="95">
        <f>K105+L105</f>
        <v>5760</v>
      </c>
      <c r="N105" s="122"/>
      <c r="O105" s="95">
        <f t="shared" si="32"/>
        <v>5760</v>
      </c>
      <c r="P105" s="188"/>
      <c r="Q105" s="223">
        <f t="shared" si="33"/>
        <v>5760</v>
      </c>
      <c r="R105" s="188"/>
      <c r="S105" s="223">
        <f t="shared" si="34"/>
        <v>5760</v>
      </c>
      <c r="T105" s="230">
        <v>-200</v>
      </c>
      <c r="U105" s="223">
        <f t="shared" si="35"/>
        <v>5560</v>
      </c>
      <c r="V105" s="230"/>
      <c r="W105" s="223">
        <f t="shared" si="36"/>
        <v>5560</v>
      </c>
      <c r="X105" s="230">
        <v>200</v>
      </c>
      <c r="Y105" s="223">
        <f t="shared" si="37"/>
        <v>5760</v>
      </c>
      <c r="Z105" s="230">
        <v>66</v>
      </c>
      <c r="AA105" s="223">
        <f t="shared" si="38"/>
        <v>5826</v>
      </c>
    </row>
    <row r="106" spans="1:27" ht="14.25" customHeight="1">
      <c r="A106" s="77"/>
      <c r="B106" s="78"/>
      <c r="C106" s="167">
        <v>6313</v>
      </c>
      <c r="D106" s="168"/>
      <c r="E106" s="31" t="s">
        <v>31</v>
      </c>
      <c r="F106" s="69"/>
      <c r="G106" s="187">
        <v>0</v>
      </c>
      <c r="H106" s="185"/>
      <c r="I106" s="187">
        <f t="shared" si="31"/>
        <v>0</v>
      </c>
      <c r="J106" s="50"/>
      <c r="K106" s="187">
        <f>I106+J106</f>
        <v>0</v>
      </c>
      <c r="L106" s="50"/>
      <c r="M106" s="187">
        <f>K106+L106</f>
        <v>0</v>
      </c>
      <c r="N106" s="50"/>
      <c r="O106" s="187">
        <f t="shared" si="32"/>
        <v>0</v>
      </c>
      <c r="P106" s="50"/>
      <c r="Q106" s="221">
        <f t="shared" si="33"/>
        <v>0</v>
      </c>
      <c r="R106" s="50"/>
      <c r="S106" s="221">
        <f t="shared" si="34"/>
        <v>0</v>
      </c>
      <c r="T106" s="50"/>
      <c r="U106" s="221">
        <f t="shared" si="35"/>
        <v>0</v>
      </c>
      <c r="V106" s="50"/>
      <c r="W106" s="221">
        <f t="shared" si="36"/>
        <v>0</v>
      </c>
      <c r="X106" s="50"/>
      <c r="Y106" s="221">
        <f t="shared" si="37"/>
        <v>0</v>
      </c>
      <c r="Z106" s="50"/>
      <c r="AA106" s="221">
        <f t="shared" si="38"/>
        <v>0</v>
      </c>
    </row>
    <row r="107" spans="1:27" ht="14.25" customHeight="1" thickBot="1">
      <c r="A107" s="73"/>
      <c r="B107" s="74"/>
      <c r="C107" s="75">
        <v>5171</v>
      </c>
      <c r="D107" s="30"/>
      <c r="E107" s="179" t="s">
        <v>32</v>
      </c>
      <c r="F107" s="76"/>
      <c r="G107" s="111">
        <v>0</v>
      </c>
      <c r="H107" s="189">
        <f>H98+H99</f>
        <v>669</v>
      </c>
      <c r="I107" s="111">
        <f t="shared" si="31"/>
        <v>669</v>
      </c>
      <c r="J107" s="100"/>
      <c r="K107" s="111">
        <f>I107+J107</f>
        <v>669</v>
      </c>
      <c r="L107" s="189"/>
      <c r="M107" s="111">
        <f>K107+L107</f>
        <v>669</v>
      </c>
      <c r="N107" s="189">
        <v>64.5</v>
      </c>
      <c r="O107" s="111">
        <f>M107+N107</f>
        <v>733.5</v>
      </c>
      <c r="P107" s="100"/>
      <c r="Q107" s="111">
        <f t="shared" si="33"/>
        <v>733.5</v>
      </c>
      <c r="R107" s="189">
        <v>558</v>
      </c>
      <c r="S107" s="111">
        <f t="shared" si="34"/>
        <v>1291.5</v>
      </c>
      <c r="T107" s="189"/>
      <c r="U107" s="111">
        <f t="shared" si="35"/>
        <v>1291.5</v>
      </c>
      <c r="V107" s="189"/>
      <c r="W107" s="111">
        <f t="shared" si="36"/>
        <v>1291.5</v>
      </c>
      <c r="X107" s="189">
        <v>970</v>
      </c>
      <c r="Y107" s="111">
        <f t="shared" si="37"/>
        <v>2261.5</v>
      </c>
      <c r="Z107" s="189"/>
      <c r="AA107" s="111">
        <f t="shared" si="38"/>
        <v>2261.5</v>
      </c>
    </row>
    <row r="108" spans="1:27" ht="14.25" customHeight="1">
      <c r="A108" s="169">
        <v>98</v>
      </c>
      <c r="B108" s="171">
        <v>3522</v>
      </c>
      <c r="C108" s="171"/>
      <c r="D108" s="35"/>
      <c r="E108" s="191" t="s">
        <v>35</v>
      </c>
      <c r="F108" s="89"/>
      <c r="G108" s="109">
        <f>SUM(G116)</f>
        <v>0</v>
      </c>
      <c r="H108" s="53"/>
      <c r="I108" s="109">
        <f>SUM(I116)</f>
        <v>1131.5</v>
      </c>
      <c r="J108" s="53"/>
      <c r="K108" s="109">
        <f>SUM(K116)</f>
        <v>1131.5</v>
      </c>
      <c r="L108" s="53"/>
      <c r="M108" s="109">
        <f>SUM(M116:M118)</f>
        <v>3631.5</v>
      </c>
      <c r="N108" s="53"/>
      <c r="O108" s="109">
        <f>SUM(O116:O118)</f>
        <v>3631.5</v>
      </c>
      <c r="P108" s="53"/>
      <c r="Q108" s="222">
        <f>SUM(Q116:Q118)</f>
        <v>3631.5</v>
      </c>
      <c r="R108" s="53"/>
      <c r="S108" s="222">
        <f>SUM(S116:S118)</f>
        <v>4882.5</v>
      </c>
      <c r="T108" s="53"/>
      <c r="U108" s="222">
        <f>SUM(U116:U118)</f>
        <v>6257.5</v>
      </c>
      <c r="V108" s="53"/>
      <c r="W108" s="222">
        <f>SUM(W116:W118)</f>
        <v>6257.5</v>
      </c>
      <c r="X108" s="53"/>
      <c r="Y108" s="222">
        <f>SUM(Y116:Y118)</f>
        <v>6857.5</v>
      </c>
      <c r="Z108" s="53"/>
      <c r="AA108" s="222">
        <f>SUM(AA116:AA118)</f>
        <v>6868.4</v>
      </c>
    </row>
    <row r="109" spans="1:27" ht="14.25" customHeight="1">
      <c r="A109" s="65"/>
      <c r="B109" s="66"/>
      <c r="C109" s="62">
        <v>6121</v>
      </c>
      <c r="D109" s="36" t="s">
        <v>92</v>
      </c>
      <c r="E109" s="29" t="s">
        <v>93</v>
      </c>
      <c r="F109" s="67"/>
      <c r="G109" s="68">
        <v>0</v>
      </c>
      <c r="H109" s="51">
        <v>1131.5</v>
      </c>
      <c r="I109" s="68">
        <f>G109+H109</f>
        <v>1131.5</v>
      </c>
      <c r="J109" s="51"/>
      <c r="K109" s="68">
        <f>I109+J109</f>
        <v>1131.5</v>
      </c>
      <c r="L109" s="51"/>
      <c r="M109" s="68">
        <f>K109+L109</f>
        <v>1131.5</v>
      </c>
      <c r="N109" s="51"/>
      <c r="O109" s="68">
        <f>K109+N109</f>
        <v>1131.5</v>
      </c>
      <c r="P109" s="51"/>
      <c r="Q109" s="153">
        <f>O109+P109</f>
        <v>1131.5</v>
      </c>
      <c r="R109" s="51">
        <v>54</v>
      </c>
      <c r="S109" s="153">
        <f>Q109+R109</f>
        <v>1185.5</v>
      </c>
      <c r="T109" s="51"/>
      <c r="U109" s="153">
        <f>S109+T109</f>
        <v>1185.5</v>
      </c>
      <c r="V109" s="51"/>
      <c r="W109" s="153">
        <f>U109+V109</f>
        <v>1185.5</v>
      </c>
      <c r="X109" s="51"/>
      <c r="Y109" s="153">
        <f aca="true" t="shared" si="39" ref="Y109:Y115">W109+X109</f>
        <v>1185.5</v>
      </c>
      <c r="Z109" s="51"/>
      <c r="AA109" s="153">
        <f aca="true" t="shared" si="40" ref="AA109:AA115">Y109+Z109</f>
        <v>1185.5</v>
      </c>
    </row>
    <row r="110" spans="1:27" ht="14.25" customHeight="1">
      <c r="A110" s="65"/>
      <c r="B110" s="66"/>
      <c r="C110" s="62">
        <v>6121</v>
      </c>
      <c r="D110" s="36" t="s">
        <v>146</v>
      </c>
      <c r="E110" s="29" t="s">
        <v>147</v>
      </c>
      <c r="F110" s="67"/>
      <c r="G110" s="229">
        <v>0</v>
      </c>
      <c r="H110" s="51"/>
      <c r="I110" s="68">
        <v>0</v>
      </c>
      <c r="J110" s="51"/>
      <c r="K110" s="68">
        <v>0</v>
      </c>
      <c r="L110" s="51"/>
      <c r="M110" s="68">
        <v>0</v>
      </c>
      <c r="N110" s="51"/>
      <c r="O110" s="68">
        <v>0</v>
      </c>
      <c r="P110" s="51"/>
      <c r="Q110" s="153">
        <v>0</v>
      </c>
      <c r="R110" s="51">
        <v>1197</v>
      </c>
      <c r="S110" s="153">
        <f>Q110+R110</f>
        <v>1197</v>
      </c>
      <c r="T110" s="51"/>
      <c r="U110" s="153">
        <f>S110+T110</f>
        <v>1197</v>
      </c>
      <c r="V110" s="51"/>
      <c r="W110" s="153">
        <f>U110+V110</f>
        <v>1197</v>
      </c>
      <c r="X110" s="51"/>
      <c r="Y110" s="153">
        <f t="shared" si="39"/>
        <v>1197</v>
      </c>
      <c r="Z110" s="51">
        <v>10.9</v>
      </c>
      <c r="AA110" s="153">
        <f t="shared" si="40"/>
        <v>1207.9</v>
      </c>
    </row>
    <row r="111" spans="1:27" ht="14.25" customHeight="1">
      <c r="A111" s="65"/>
      <c r="B111" s="66"/>
      <c r="C111" s="62">
        <v>6313</v>
      </c>
      <c r="D111" s="36" t="s">
        <v>163</v>
      </c>
      <c r="E111" s="29" t="s">
        <v>164</v>
      </c>
      <c r="F111" s="67"/>
      <c r="G111" s="229">
        <v>0</v>
      </c>
      <c r="H111" s="51"/>
      <c r="I111" s="68">
        <v>0</v>
      </c>
      <c r="J111" s="51"/>
      <c r="K111" s="68">
        <v>0</v>
      </c>
      <c r="L111" s="51"/>
      <c r="M111" s="68">
        <v>0</v>
      </c>
      <c r="N111" s="51"/>
      <c r="O111" s="68">
        <v>0</v>
      </c>
      <c r="P111" s="51"/>
      <c r="Q111" s="153">
        <v>0</v>
      </c>
      <c r="R111" s="51"/>
      <c r="S111" s="153">
        <v>0</v>
      </c>
      <c r="T111" s="51">
        <v>985</v>
      </c>
      <c r="U111" s="153">
        <f>S111+T111</f>
        <v>985</v>
      </c>
      <c r="V111" s="51"/>
      <c r="W111" s="153">
        <f>U111+V111</f>
        <v>985</v>
      </c>
      <c r="X111" s="51"/>
      <c r="Y111" s="153">
        <f t="shared" si="39"/>
        <v>985</v>
      </c>
      <c r="Z111" s="51"/>
      <c r="AA111" s="153">
        <f t="shared" si="40"/>
        <v>985</v>
      </c>
    </row>
    <row r="112" spans="1:27" ht="14.25" customHeight="1">
      <c r="A112" s="65"/>
      <c r="B112" s="66"/>
      <c r="C112" s="62">
        <v>6313</v>
      </c>
      <c r="D112" s="36" t="s">
        <v>159</v>
      </c>
      <c r="E112" s="29" t="s">
        <v>162</v>
      </c>
      <c r="F112" s="67"/>
      <c r="G112" s="229">
        <v>0</v>
      </c>
      <c r="H112" s="51"/>
      <c r="I112" s="68">
        <v>0</v>
      </c>
      <c r="J112" s="51"/>
      <c r="K112" s="68">
        <v>0</v>
      </c>
      <c r="L112" s="51"/>
      <c r="M112" s="68">
        <v>0</v>
      </c>
      <c r="N112" s="51"/>
      <c r="O112" s="68">
        <v>0</v>
      </c>
      <c r="P112" s="51"/>
      <c r="Q112" s="153">
        <v>0</v>
      </c>
      <c r="R112" s="51"/>
      <c r="S112" s="153">
        <v>0</v>
      </c>
      <c r="T112" s="51">
        <v>390</v>
      </c>
      <c r="U112" s="153">
        <f>S112+T112</f>
        <v>390</v>
      </c>
      <c r="V112" s="51"/>
      <c r="W112" s="153">
        <f>U112+V112</f>
        <v>390</v>
      </c>
      <c r="X112" s="51"/>
      <c r="Y112" s="153">
        <f t="shared" si="39"/>
        <v>390</v>
      </c>
      <c r="Z112" s="51"/>
      <c r="AA112" s="153">
        <f t="shared" si="40"/>
        <v>390</v>
      </c>
    </row>
    <row r="113" spans="1:27" ht="14.25" customHeight="1">
      <c r="A113" s="65"/>
      <c r="B113" s="66"/>
      <c r="C113" s="62">
        <v>6313</v>
      </c>
      <c r="D113" s="36" t="s">
        <v>219</v>
      </c>
      <c r="E113" s="29" t="s">
        <v>220</v>
      </c>
      <c r="F113" s="67"/>
      <c r="G113" s="229">
        <v>0</v>
      </c>
      <c r="H113" s="51"/>
      <c r="I113" s="68">
        <v>0</v>
      </c>
      <c r="J113" s="51"/>
      <c r="K113" s="68">
        <v>0</v>
      </c>
      <c r="L113" s="51"/>
      <c r="M113" s="68">
        <v>0</v>
      </c>
      <c r="N113" s="51"/>
      <c r="O113" s="68">
        <v>0</v>
      </c>
      <c r="P113" s="51"/>
      <c r="Q113" s="153">
        <v>0</v>
      </c>
      <c r="R113" s="51"/>
      <c r="S113" s="153">
        <v>0</v>
      </c>
      <c r="T113" s="51"/>
      <c r="U113" s="153">
        <v>0</v>
      </c>
      <c r="V113" s="51"/>
      <c r="W113" s="153">
        <v>0</v>
      </c>
      <c r="X113" s="51">
        <v>400</v>
      </c>
      <c r="Y113" s="153">
        <f t="shared" si="39"/>
        <v>400</v>
      </c>
      <c r="Z113" s="51"/>
      <c r="AA113" s="153">
        <f t="shared" si="40"/>
        <v>400</v>
      </c>
    </row>
    <row r="114" spans="1:27" ht="14.25" customHeight="1">
      <c r="A114" s="65"/>
      <c r="B114" s="66"/>
      <c r="C114" s="62">
        <v>5171</v>
      </c>
      <c r="D114" s="29" t="s">
        <v>129</v>
      </c>
      <c r="E114" s="29" t="s">
        <v>130</v>
      </c>
      <c r="F114" s="72"/>
      <c r="G114" s="205">
        <v>0</v>
      </c>
      <c r="H114" s="51"/>
      <c r="I114" s="68">
        <v>0</v>
      </c>
      <c r="J114" s="51"/>
      <c r="K114" s="68">
        <v>0</v>
      </c>
      <c r="L114" s="51">
        <v>2500</v>
      </c>
      <c r="M114" s="68">
        <f>K114+L114</f>
        <v>2500</v>
      </c>
      <c r="N114" s="51"/>
      <c r="O114" s="68">
        <f>M114+N114</f>
        <v>2500</v>
      </c>
      <c r="P114" s="51"/>
      <c r="Q114" s="153">
        <f>O114+P114</f>
        <v>2500</v>
      </c>
      <c r="R114" s="51"/>
      <c r="S114" s="153">
        <f>Q114+R114</f>
        <v>2500</v>
      </c>
      <c r="T114" s="51"/>
      <c r="U114" s="153">
        <f>S114+T114</f>
        <v>2500</v>
      </c>
      <c r="V114" s="51"/>
      <c r="W114" s="153">
        <f>U114+V114</f>
        <v>2500</v>
      </c>
      <c r="X114" s="51"/>
      <c r="Y114" s="153">
        <f t="shared" si="39"/>
        <v>2500</v>
      </c>
      <c r="Z114" s="51">
        <v>200</v>
      </c>
      <c r="AA114" s="153">
        <f t="shared" si="40"/>
        <v>2700</v>
      </c>
    </row>
    <row r="115" spans="1:27" ht="14.25" customHeight="1">
      <c r="A115" s="65"/>
      <c r="B115" s="66"/>
      <c r="C115" s="62">
        <v>6121</v>
      </c>
      <c r="D115" s="29" t="s">
        <v>129</v>
      </c>
      <c r="E115" s="29" t="s">
        <v>130</v>
      </c>
      <c r="F115" s="72"/>
      <c r="G115" s="205">
        <v>0</v>
      </c>
      <c r="H115" s="50"/>
      <c r="I115" s="68">
        <v>0</v>
      </c>
      <c r="J115" s="50"/>
      <c r="K115" s="68">
        <v>0</v>
      </c>
      <c r="L115" s="50"/>
      <c r="M115" s="68">
        <v>0</v>
      </c>
      <c r="N115" s="50"/>
      <c r="O115" s="68">
        <v>0</v>
      </c>
      <c r="P115" s="50"/>
      <c r="Q115" s="153">
        <v>0</v>
      </c>
      <c r="R115" s="50"/>
      <c r="S115" s="153">
        <v>0</v>
      </c>
      <c r="T115" s="50"/>
      <c r="U115" s="153">
        <v>0</v>
      </c>
      <c r="V115" s="50"/>
      <c r="W115" s="153">
        <v>0</v>
      </c>
      <c r="X115" s="50">
        <v>200</v>
      </c>
      <c r="Y115" s="153">
        <f t="shared" si="39"/>
        <v>200</v>
      </c>
      <c r="Z115" s="50">
        <v>-200</v>
      </c>
      <c r="AA115" s="153">
        <f t="shared" si="40"/>
        <v>0</v>
      </c>
    </row>
    <row r="116" spans="1:27" ht="14.25" customHeight="1">
      <c r="A116" s="70"/>
      <c r="B116" s="62"/>
      <c r="C116" s="85">
        <v>6121</v>
      </c>
      <c r="D116" s="29"/>
      <c r="E116" s="34" t="s">
        <v>26</v>
      </c>
      <c r="F116" s="71"/>
      <c r="G116" s="95">
        <f>SUM(G109)</f>
        <v>0</v>
      </c>
      <c r="H116" s="121">
        <f>H109</f>
        <v>1131.5</v>
      </c>
      <c r="I116" s="95">
        <f>SUM(G116:H116)</f>
        <v>1131.5</v>
      </c>
      <c r="J116" s="121"/>
      <c r="K116" s="95">
        <f>SUM(I116:J116)</f>
        <v>1131.5</v>
      </c>
      <c r="L116" s="121"/>
      <c r="M116" s="95">
        <f>SUM(K116:L116)</f>
        <v>1131.5</v>
      </c>
      <c r="N116" s="121"/>
      <c r="O116" s="95">
        <f>M116+N116</f>
        <v>1131.5</v>
      </c>
      <c r="P116" s="50"/>
      <c r="Q116" s="223">
        <f>SUM(O116:P116)</f>
        <v>1131.5</v>
      </c>
      <c r="R116" s="121">
        <v>1251</v>
      </c>
      <c r="S116" s="223">
        <f>SUM(Q116:R116)</f>
        <v>2382.5</v>
      </c>
      <c r="T116" s="121"/>
      <c r="U116" s="223">
        <f>SUM(S116:T116)</f>
        <v>2382.5</v>
      </c>
      <c r="V116" s="121"/>
      <c r="W116" s="223">
        <f>SUM(U116:V116)</f>
        <v>2382.5</v>
      </c>
      <c r="X116" s="121">
        <v>200</v>
      </c>
      <c r="Y116" s="223">
        <f>SUM(W116:X116)</f>
        <v>2582.5</v>
      </c>
      <c r="Z116" s="121">
        <v>-189.1</v>
      </c>
      <c r="AA116" s="223">
        <f>SUM(Y116:Z116)</f>
        <v>2393.4</v>
      </c>
    </row>
    <row r="117" spans="1:27" ht="14.25" customHeight="1">
      <c r="A117" s="77"/>
      <c r="B117" s="78"/>
      <c r="C117" s="167">
        <v>6313</v>
      </c>
      <c r="D117" s="168"/>
      <c r="E117" s="31" t="s">
        <v>31</v>
      </c>
      <c r="F117" s="69"/>
      <c r="G117" s="187">
        <v>0</v>
      </c>
      <c r="H117" s="185"/>
      <c r="I117" s="187">
        <v>0</v>
      </c>
      <c r="J117" s="50"/>
      <c r="K117" s="187">
        <v>0</v>
      </c>
      <c r="L117" s="50"/>
      <c r="M117" s="187">
        <v>0</v>
      </c>
      <c r="N117" s="50"/>
      <c r="O117" s="187">
        <v>0</v>
      </c>
      <c r="P117" s="50"/>
      <c r="Q117" s="221">
        <v>0</v>
      </c>
      <c r="R117" s="50"/>
      <c r="S117" s="221">
        <v>0</v>
      </c>
      <c r="T117" s="185">
        <v>1375</v>
      </c>
      <c r="U117" s="221">
        <f>S117+T117</f>
        <v>1375</v>
      </c>
      <c r="V117" s="185"/>
      <c r="W117" s="221">
        <f>U117+V117</f>
        <v>1375</v>
      </c>
      <c r="X117" s="185">
        <v>400</v>
      </c>
      <c r="Y117" s="221">
        <f>W117+X117</f>
        <v>1775</v>
      </c>
      <c r="Z117" s="185"/>
      <c r="AA117" s="221">
        <f>Y117+Z117</f>
        <v>1775</v>
      </c>
    </row>
    <row r="118" spans="1:27" ht="14.25" customHeight="1" thickBot="1">
      <c r="A118" s="73"/>
      <c r="B118" s="74"/>
      <c r="C118" s="75">
        <v>5171</v>
      </c>
      <c r="D118" s="30"/>
      <c r="E118" s="179" t="s">
        <v>32</v>
      </c>
      <c r="F118" s="76"/>
      <c r="G118" s="111">
        <v>0</v>
      </c>
      <c r="H118" s="189"/>
      <c r="I118" s="111">
        <v>0</v>
      </c>
      <c r="J118" s="100"/>
      <c r="K118" s="111">
        <v>0</v>
      </c>
      <c r="L118" s="189">
        <v>2500</v>
      </c>
      <c r="M118" s="111">
        <f>K118+L118</f>
        <v>2500</v>
      </c>
      <c r="N118" s="189"/>
      <c r="O118" s="111">
        <f>M118+N118</f>
        <v>2500</v>
      </c>
      <c r="P118" s="100"/>
      <c r="Q118" s="111">
        <f>O118+P118</f>
        <v>2500</v>
      </c>
      <c r="R118" s="100"/>
      <c r="S118" s="111">
        <f>Q118+R118</f>
        <v>2500</v>
      </c>
      <c r="T118" s="100"/>
      <c r="U118" s="111">
        <f>S118+T118</f>
        <v>2500</v>
      </c>
      <c r="V118" s="100"/>
      <c r="W118" s="111">
        <f>U118+V118</f>
        <v>2500</v>
      </c>
      <c r="X118" s="189"/>
      <c r="Y118" s="111">
        <f>W118+X118</f>
        <v>2500</v>
      </c>
      <c r="Z118" s="189">
        <v>200</v>
      </c>
      <c r="AA118" s="111">
        <f>Y118+Z118</f>
        <v>2700</v>
      </c>
    </row>
    <row r="119" spans="1:27" ht="14.25" customHeight="1">
      <c r="A119" s="77">
        <v>99</v>
      </c>
      <c r="B119" s="79">
        <v>3599</v>
      </c>
      <c r="C119" s="79"/>
      <c r="D119" s="31"/>
      <c r="E119" s="80" t="s">
        <v>36</v>
      </c>
      <c r="F119" s="166"/>
      <c r="G119" s="108">
        <f>G123</f>
        <v>0</v>
      </c>
      <c r="H119" s="50"/>
      <c r="I119" s="108">
        <f>SUM(I123)</f>
        <v>972.4</v>
      </c>
      <c r="J119" s="50"/>
      <c r="K119" s="108">
        <f>SUM(K123)</f>
        <v>972.4</v>
      </c>
      <c r="L119" s="50"/>
      <c r="M119" s="108">
        <f>SUM(M123)</f>
        <v>972.4</v>
      </c>
      <c r="N119" s="50"/>
      <c r="O119" s="108">
        <f>SUM(O123)</f>
        <v>972.4</v>
      </c>
      <c r="P119" s="50"/>
      <c r="Q119" s="224">
        <f>SUM(Q123)</f>
        <v>972.4</v>
      </c>
      <c r="R119" s="50"/>
      <c r="S119" s="224">
        <f>SUM(S123)</f>
        <v>972.4</v>
      </c>
      <c r="T119" s="50"/>
      <c r="U119" s="224">
        <f>SUM(U123)</f>
        <v>6972.4</v>
      </c>
      <c r="V119" s="50"/>
      <c r="W119" s="224">
        <f>SUM(W123)</f>
        <v>6972.4</v>
      </c>
      <c r="X119" s="50"/>
      <c r="Y119" s="224">
        <f>SUM(Y123)</f>
        <v>6972.4</v>
      </c>
      <c r="Z119" s="50"/>
      <c r="AA119" s="224">
        <f>SUM(AA123)</f>
        <v>6972.4</v>
      </c>
    </row>
    <row r="120" spans="1:27" ht="14.25" customHeight="1">
      <c r="A120" s="65"/>
      <c r="B120" s="66"/>
      <c r="C120" s="62">
        <v>6313</v>
      </c>
      <c r="D120" s="36" t="s">
        <v>38</v>
      </c>
      <c r="E120" s="32" t="s">
        <v>39</v>
      </c>
      <c r="F120" s="68"/>
      <c r="G120" s="68">
        <v>0</v>
      </c>
      <c r="H120" s="50">
        <v>127.4</v>
      </c>
      <c r="I120" s="68">
        <f>G120+H120</f>
        <v>127.4</v>
      </c>
      <c r="J120" s="50"/>
      <c r="K120" s="68">
        <f>I120+J120</f>
        <v>127.4</v>
      </c>
      <c r="L120" s="50"/>
      <c r="M120" s="68">
        <f>K120+L120</f>
        <v>127.4</v>
      </c>
      <c r="N120" s="50"/>
      <c r="O120" s="68">
        <f>K120+N120</f>
        <v>127.4</v>
      </c>
      <c r="P120" s="50"/>
      <c r="Q120" s="153">
        <f>O120+P120</f>
        <v>127.4</v>
      </c>
      <c r="R120" s="50"/>
      <c r="S120" s="153">
        <f>Q120+R120</f>
        <v>127.4</v>
      </c>
      <c r="T120" s="50"/>
      <c r="U120" s="153">
        <f>S120+T120</f>
        <v>127.4</v>
      </c>
      <c r="V120" s="50"/>
      <c r="W120" s="153">
        <f>U120+V120</f>
        <v>127.4</v>
      </c>
      <c r="X120" s="50"/>
      <c r="Y120" s="153">
        <f>W120+X120</f>
        <v>127.4</v>
      </c>
      <c r="Z120" s="50"/>
      <c r="AA120" s="153">
        <f>Y120+Z120</f>
        <v>127.4</v>
      </c>
    </row>
    <row r="121" spans="1:27" ht="14.25" customHeight="1">
      <c r="A121" s="70"/>
      <c r="B121" s="62"/>
      <c r="C121" s="62">
        <v>6313</v>
      </c>
      <c r="D121" s="29" t="s">
        <v>94</v>
      </c>
      <c r="E121" s="29" t="s">
        <v>95</v>
      </c>
      <c r="F121" s="68"/>
      <c r="G121" s="68">
        <v>0</v>
      </c>
      <c r="H121" s="50">
        <v>845</v>
      </c>
      <c r="I121" s="68">
        <f>G121+H121</f>
        <v>845</v>
      </c>
      <c r="J121" s="50"/>
      <c r="K121" s="68">
        <f>I121+J121</f>
        <v>845</v>
      </c>
      <c r="L121" s="50"/>
      <c r="M121" s="68">
        <f>K121+L121</f>
        <v>845</v>
      </c>
      <c r="N121" s="50"/>
      <c r="O121" s="68">
        <f>K121+N121</f>
        <v>845</v>
      </c>
      <c r="P121" s="50"/>
      <c r="Q121" s="153">
        <f>O121+P121</f>
        <v>845</v>
      </c>
      <c r="R121" s="50"/>
      <c r="S121" s="153">
        <f>Q121+R121</f>
        <v>845</v>
      </c>
      <c r="T121" s="50"/>
      <c r="U121" s="153">
        <f>S121+T121</f>
        <v>845</v>
      </c>
      <c r="V121" s="50"/>
      <c r="W121" s="153">
        <f>U121+V121</f>
        <v>845</v>
      </c>
      <c r="X121" s="50"/>
      <c r="Y121" s="153">
        <f>W121+X121</f>
        <v>845</v>
      </c>
      <c r="Z121" s="50"/>
      <c r="AA121" s="153">
        <f>Y121+Z121</f>
        <v>845</v>
      </c>
    </row>
    <row r="122" spans="1:27" ht="14.25" customHeight="1">
      <c r="A122" s="70"/>
      <c r="B122" s="62"/>
      <c r="C122" s="62">
        <v>6313</v>
      </c>
      <c r="D122" s="29" t="s">
        <v>165</v>
      </c>
      <c r="E122" s="29" t="s">
        <v>166</v>
      </c>
      <c r="F122" s="72"/>
      <c r="G122" s="205">
        <v>0</v>
      </c>
      <c r="H122" s="51"/>
      <c r="I122" s="205">
        <v>0</v>
      </c>
      <c r="J122" s="51"/>
      <c r="K122" s="205">
        <v>0</v>
      </c>
      <c r="L122" s="51"/>
      <c r="M122" s="205">
        <v>0</v>
      </c>
      <c r="N122" s="51"/>
      <c r="O122" s="205">
        <v>0</v>
      </c>
      <c r="P122" s="51"/>
      <c r="Q122" s="113">
        <v>0</v>
      </c>
      <c r="R122" s="51"/>
      <c r="S122" s="113">
        <v>0</v>
      </c>
      <c r="T122" s="51">
        <v>6000</v>
      </c>
      <c r="U122" s="113">
        <f>S122+T122</f>
        <v>6000</v>
      </c>
      <c r="V122" s="51"/>
      <c r="W122" s="113">
        <f>U122+V122</f>
        <v>6000</v>
      </c>
      <c r="X122" s="51"/>
      <c r="Y122" s="113">
        <f>W122+X122</f>
        <v>6000</v>
      </c>
      <c r="Z122" s="51"/>
      <c r="AA122" s="113">
        <f>Y122+Z122</f>
        <v>6000</v>
      </c>
    </row>
    <row r="123" spans="1:27" ht="14.25" customHeight="1" thickBot="1">
      <c r="A123" s="77"/>
      <c r="B123" s="78"/>
      <c r="C123" s="79">
        <v>6313</v>
      </c>
      <c r="D123" s="33"/>
      <c r="E123" s="31" t="s">
        <v>31</v>
      </c>
      <c r="F123" s="81"/>
      <c r="G123" s="187">
        <f>SUM(G120:G121)</f>
        <v>0</v>
      </c>
      <c r="H123" s="185">
        <f>H120+H121</f>
        <v>972.4</v>
      </c>
      <c r="I123" s="187">
        <f>SUM(G123:H123)</f>
        <v>972.4</v>
      </c>
      <c r="J123" s="50"/>
      <c r="K123" s="187">
        <f>SUM(I123:J123)</f>
        <v>972.4</v>
      </c>
      <c r="L123" s="50"/>
      <c r="M123" s="187">
        <f>SUM(K123:L123)</f>
        <v>972.4</v>
      </c>
      <c r="N123" s="50"/>
      <c r="O123" s="187">
        <f>M123+N123</f>
        <v>972.4</v>
      </c>
      <c r="P123" s="50"/>
      <c r="Q123" s="221">
        <f>SUM(O123:P123)</f>
        <v>972.4</v>
      </c>
      <c r="R123" s="50"/>
      <c r="S123" s="221">
        <f>SUM(Q123:R123)</f>
        <v>972.4</v>
      </c>
      <c r="T123" s="185">
        <v>6000</v>
      </c>
      <c r="U123" s="221">
        <f>SUM(S123:T123)</f>
        <v>6972.4</v>
      </c>
      <c r="V123" s="185"/>
      <c r="W123" s="221">
        <f>SUM(U123:V123)</f>
        <v>6972.4</v>
      </c>
      <c r="X123" s="185"/>
      <c r="Y123" s="221">
        <f>SUM(W123:X123)</f>
        <v>6972.4</v>
      </c>
      <c r="Z123" s="185"/>
      <c r="AA123" s="221">
        <f>SUM(Y123:Z123)</f>
        <v>6972.4</v>
      </c>
    </row>
    <row r="124" spans="1:27" ht="14.25" customHeight="1">
      <c r="A124" s="86">
        <v>7</v>
      </c>
      <c r="B124" s="87">
        <v>3526</v>
      </c>
      <c r="C124" s="87"/>
      <c r="D124" s="35"/>
      <c r="E124" s="88" t="s">
        <v>40</v>
      </c>
      <c r="F124" s="89"/>
      <c r="G124" s="109">
        <f>G135+G136+G137</f>
        <v>845</v>
      </c>
      <c r="H124" s="53"/>
      <c r="I124" s="109">
        <f>I135+I136+I137</f>
        <v>1563.1</v>
      </c>
      <c r="J124" s="53"/>
      <c r="K124" s="109">
        <f>K135+K136+K137</f>
        <v>1563.1</v>
      </c>
      <c r="L124" s="53"/>
      <c r="M124" s="109">
        <f>M135+M136+M137</f>
        <v>1563.1</v>
      </c>
      <c r="N124" s="53"/>
      <c r="O124" s="109">
        <f>O135+O136+O137</f>
        <v>1563.1</v>
      </c>
      <c r="P124" s="53"/>
      <c r="Q124" s="222">
        <f>Q135+Q136+Q137</f>
        <v>1563.1</v>
      </c>
      <c r="R124" s="53"/>
      <c r="S124" s="222">
        <f>S135+S136+S137</f>
        <v>1563.1</v>
      </c>
      <c r="T124" s="53"/>
      <c r="U124" s="222">
        <f>U135+U136+U137</f>
        <v>1563.1</v>
      </c>
      <c r="V124" s="53"/>
      <c r="W124" s="222">
        <f>W135+W136+W137</f>
        <v>1563.1</v>
      </c>
      <c r="X124" s="53"/>
      <c r="Y124" s="222">
        <f>Y135+Y136+Y137</f>
        <v>1563.1</v>
      </c>
      <c r="Z124" s="53"/>
      <c r="AA124" s="222">
        <f>AA135+AA136+AA137</f>
        <v>1563.1</v>
      </c>
    </row>
    <row r="125" spans="1:27" ht="14.25" customHeight="1">
      <c r="A125" s="70"/>
      <c r="B125" s="85"/>
      <c r="C125" s="90">
        <v>6121</v>
      </c>
      <c r="D125" s="36" t="s">
        <v>96</v>
      </c>
      <c r="E125" s="99" t="s">
        <v>97</v>
      </c>
      <c r="F125" s="67"/>
      <c r="G125" s="68">
        <v>0</v>
      </c>
      <c r="H125" s="50">
        <v>282.1</v>
      </c>
      <c r="I125" s="68">
        <f>G125+H125</f>
        <v>282.1</v>
      </c>
      <c r="J125" s="50"/>
      <c r="K125" s="68">
        <f aca="true" t="shared" si="41" ref="K125:K137">I125+J125</f>
        <v>282.1</v>
      </c>
      <c r="L125" s="50"/>
      <c r="M125" s="68">
        <f aca="true" t="shared" si="42" ref="M125:M137">K125+L125</f>
        <v>282.1</v>
      </c>
      <c r="N125" s="50"/>
      <c r="O125" s="68">
        <f aca="true" t="shared" si="43" ref="O125:O137">K125+N125</f>
        <v>282.1</v>
      </c>
      <c r="P125" s="50"/>
      <c r="Q125" s="153">
        <f>O125+P125</f>
        <v>282.1</v>
      </c>
      <c r="R125" s="50"/>
      <c r="S125" s="153">
        <f>Q125+R125</f>
        <v>282.1</v>
      </c>
      <c r="T125" s="50"/>
      <c r="U125" s="153">
        <f>S125+T125</f>
        <v>282.1</v>
      </c>
      <c r="V125" s="50"/>
      <c r="W125" s="153">
        <f>U125+V125</f>
        <v>282.1</v>
      </c>
      <c r="X125" s="50"/>
      <c r="Y125" s="153">
        <f>W125+X125</f>
        <v>282.1</v>
      </c>
      <c r="Z125" s="50"/>
      <c r="AA125" s="153">
        <f>Y125+Z125</f>
        <v>282.1</v>
      </c>
    </row>
    <row r="126" spans="1:27" ht="14.25" customHeight="1">
      <c r="A126" s="77"/>
      <c r="B126" s="79"/>
      <c r="C126" s="90">
        <v>6121</v>
      </c>
      <c r="D126" s="36" t="s">
        <v>98</v>
      </c>
      <c r="E126" s="99" t="s">
        <v>99</v>
      </c>
      <c r="F126" s="67"/>
      <c r="G126" s="68">
        <v>0</v>
      </c>
      <c r="H126" s="50">
        <v>36</v>
      </c>
      <c r="I126" s="68">
        <f aca="true" t="shared" si="44" ref="I126:I134">G126+H126</f>
        <v>36</v>
      </c>
      <c r="J126" s="50">
        <v>-36</v>
      </c>
      <c r="K126" s="68">
        <f t="shared" si="41"/>
        <v>0</v>
      </c>
      <c r="L126" s="50"/>
      <c r="M126" s="68">
        <f t="shared" si="42"/>
        <v>0</v>
      </c>
      <c r="N126" s="50"/>
      <c r="O126" s="68">
        <f t="shared" si="43"/>
        <v>0</v>
      </c>
      <c r="P126" s="50"/>
      <c r="Q126" s="153">
        <f aca="true" t="shared" si="45" ref="Q126:Q134">O126+P126</f>
        <v>0</v>
      </c>
      <c r="R126" s="50"/>
      <c r="S126" s="153">
        <f aca="true" t="shared" si="46" ref="S126:S134">Q126+R126</f>
        <v>0</v>
      </c>
      <c r="T126" s="50"/>
      <c r="U126" s="153">
        <f aca="true" t="shared" si="47" ref="U126:U134">S126+T126</f>
        <v>0</v>
      </c>
      <c r="V126" s="50"/>
      <c r="W126" s="153">
        <f aca="true" t="shared" si="48" ref="W126:W134">U126+V126</f>
        <v>0</v>
      </c>
      <c r="X126" s="50"/>
      <c r="Y126" s="153">
        <f aca="true" t="shared" si="49" ref="Y126:Y134">W126+X126</f>
        <v>0</v>
      </c>
      <c r="Z126" s="50"/>
      <c r="AA126" s="153">
        <f aca="true" t="shared" si="50" ref="AA126:AA134">Y126+Z126</f>
        <v>0</v>
      </c>
    </row>
    <row r="127" spans="1:27" ht="14.25" customHeight="1">
      <c r="A127" s="65"/>
      <c r="B127" s="66"/>
      <c r="C127" s="62">
        <v>6351</v>
      </c>
      <c r="D127" s="36" t="s">
        <v>98</v>
      </c>
      <c r="E127" s="99" t="s">
        <v>99</v>
      </c>
      <c r="F127" s="71"/>
      <c r="G127" s="72">
        <v>0</v>
      </c>
      <c r="H127" s="50"/>
      <c r="I127" s="68">
        <f t="shared" si="44"/>
        <v>0</v>
      </c>
      <c r="J127" s="50">
        <v>36</v>
      </c>
      <c r="K127" s="68">
        <f t="shared" si="41"/>
        <v>36</v>
      </c>
      <c r="L127" s="50"/>
      <c r="M127" s="68">
        <f t="shared" si="42"/>
        <v>36</v>
      </c>
      <c r="N127" s="50"/>
      <c r="O127" s="68">
        <f t="shared" si="43"/>
        <v>36</v>
      </c>
      <c r="P127" s="50"/>
      <c r="Q127" s="153">
        <f t="shared" si="45"/>
        <v>36</v>
      </c>
      <c r="R127" s="50"/>
      <c r="S127" s="153">
        <f t="shared" si="46"/>
        <v>36</v>
      </c>
      <c r="T127" s="50"/>
      <c r="U127" s="153">
        <f t="shared" si="47"/>
        <v>36</v>
      </c>
      <c r="V127" s="50"/>
      <c r="W127" s="153">
        <f t="shared" si="48"/>
        <v>36</v>
      </c>
      <c r="X127" s="50"/>
      <c r="Y127" s="153">
        <f t="shared" si="49"/>
        <v>36</v>
      </c>
      <c r="Z127" s="50"/>
      <c r="AA127" s="153">
        <f t="shared" si="50"/>
        <v>36</v>
      </c>
    </row>
    <row r="128" spans="1:27" ht="14.25" customHeight="1">
      <c r="A128" s="65"/>
      <c r="B128" s="66"/>
      <c r="C128" s="62">
        <v>6351</v>
      </c>
      <c r="D128" s="36" t="s">
        <v>100</v>
      </c>
      <c r="E128" s="99" t="s">
        <v>101</v>
      </c>
      <c r="F128" s="71"/>
      <c r="G128" s="72">
        <v>0</v>
      </c>
      <c r="H128" s="50">
        <v>400</v>
      </c>
      <c r="I128" s="68">
        <f t="shared" si="44"/>
        <v>400</v>
      </c>
      <c r="J128" s="50">
        <v>-400</v>
      </c>
      <c r="K128" s="68">
        <f t="shared" si="41"/>
        <v>0</v>
      </c>
      <c r="L128" s="50"/>
      <c r="M128" s="68">
        <f t="shared" si="42"/>
        <v>0</v>
      </c>
      <c r="N128" s="50"/>
      <c r="O128" s="68">
        <f t="shared" si="43"/>
        <v>0</v>
      </c>
      <c r="P128" s="50"/>
      <c r="Q128" s="153">
        <f t="shared" si="45"/>
        <v>0</v>
      </c>
      <c r="R128" s="50"/>
      <c r="S128" s="153">
        <f t="shared" si="46"/>
        <v>0</v>
      </c>
      <c r="T128" s="50"/>
      <c r="U128" s="153">
        <f t="shared" si="47"/>
        <v>0</v>
      </c>
      <c r="V128" s="50"/>
      <c r="W128" s="153">
        <f t="shared" si="48"/>
        <v>0</v>
      </c>
      <c r="X128" s="50"/>
      <c r="Y128" s="153">
        <f t="shared" si="49"/>
        <v>0</v>
      </c>
      <c r="Z128" s="50"/>
      <c r="AA128" s="153">
        <f t="shared" si="50"/>
        <v>0</v>
      </c>
    </row>
    <row r="129" spans="1:27" ht="14.25" customHeight="1">
      <c r="A129" s="65"/>
      <c r="B129" s="66"/>
      <c r="C129" s="62">
        <v>5331</v>
      </c>
      <c r="D129" s="36" t="s">
        <v>100</v>
      </c>
      <c r="E129" s="99" t="s">
        <v>101</v>
      </c>
      <c r="F129" s="71"/>
      <c r="G129" s="72">
        <v>0</v>
      </c>
      <c r="H129" s="50"/>
      <c r="I129" s="68">
        <f t="shared" si="44"/>
        <v>0</v>
      </c>
      <c r="J129" s="50">
        <v>400</v>
      </c>
      <c r="K129" s="68">
        <f t="shared" si="41"/>
        <v>400</v>
      </c>
      <c r="L129" s="50"/>
      <c r="M129" s="68">
        <f t="shared" si="42"/>
        <v>400</v>
      </c>
      <c r="N129" s="50"/>
      <c r="O129" s="68">
        <f t="shared" si="43"/>
        <v>400</v>
      </c>
      <c r="P129" s="50"/>
      <c r="Q129" s="153">
        <f t="shared" si="45"/>
        <v>400</v>
      </c>
      <c r="R129" s="50"/>
      <c r="S129" s="153">
        <f t="shared" si="46"/>
        <v>400</v>
      </c>
      <c r="T129" s="50"/>
      <c r="U129" s="153">
        <f t="shared" si="47"/>
        <v>400</v>
      </c>
      <c r="V129" s="50"/>
      <c r="W129" s="153">
        <f t="shared" si="48"/>
        <v>400</v>
      </c>
      <c r="X129" s="50"/>
      <c r="Y129" s="153">
        <f t="shared" si="49"/>
        <v>400</v>
      </c>
      <c r="Z129" s="50"/>
      <c r="AA129" s="153">
        <f t="shared" si="50"/>
        <v>400</v>
      </c>
    </row>
    <row r="130" spans="1:27" ht="14.25" customHeight="1">
      <c r="A130" s="65"/>
      <c r="B130" s="66"/>
      <c r="C130" s="62">
        <v>6351</v>
      </c>
      <c r="D130" s="36" t="s">
        <v>102</v>
      </c>
      <c r="E130" s="99" t="s">
        <v>103</v>
      </c>
      <c r="F130" s="71"/>
      <c r="G130" s="72">
        <v>50</v>
      </c>
      <c r="H130" s="50"/>
      <c r="I130" s="68">
        <f t="shared" si="44"/>
        <v>50</v>
      </c>
      <c r="J130" s="50"/>
      <c r="K130" s="68">
        <f t="shared" si="41"/>
        <v>50</v>
      </c>
      <c r="L130" s="50"/>
      <c r="M130" s="68">
        <f t="shared" si="42"/>
        <v>50</v>
      </c>
      <c r="N130" s="50"/>
      <c r="O130" s="68">
        <f t="shared" si="43"/>
        <v>50</v>
      </c>
      <c r="P130" s="50"/>
      <c r="Q130" s="153">
        <f t="shared" si="45"/>
        <v>50</v>
      </c>
      <c r="R130" s="50"/>
      <c r="S130" s="153">
        <f t="shared" si="46"/>
        <v>50</v>
      </c>
      <c r="T130" s="50"/>
      <c r="U130" s="153">
        <f t="shared" si="47"/>
        <v>50</v>
      </c>
      <c r="V130" s="50"/>
      <c r="W130" s="153">
        <f t="shared" si="48"/>
        <v>50</v>
      </c>
      <c r="X130" s="50"/>
      <c r="Y130" s="153">
        <f t="shared" si="49"/>
        <v>50</v>
      </c>
      <c r="Z130" s="50"/>
      <c r="AA130" s="153">
        <f t="shared" si="50"/>
        <v>50</v>
      </c>
    </row>
    <row r="131" spans="1:27" ht="14.25" customHeight="1">
      <c r="A131" s="65"/>
      <c r="B131" s="66"/>
      <c r="C131" s="62">
        <v>6351</v>
      </c>
      <c r="D131" s="36" t="s">
        <v>104</v>
      </c>
      <c r="E131" s="99" t="s">
        <v>105</v>
      </c>
      <c r="F131" s="71"/>
      <c r="G131" s="72">
        <v>50</v>
      </c>
      <c r="H131" s="50"/>
      <c r="I131" s="68">
        <f t="shared" si="44"/>
        <v>50</v>
      </c>
      <c r="J131" s="50"/>
      <c r="K131" s="68">
        <f t="shared" si="41"/>
        <v>50</v>
      </c>
      <c r="L131" s="50"/>
      <c r="M131" s="68">
        <f t="shared" si="42"/>
        <v>50</v>
      </c>
      <c r="N131" s="50"/>
      <c r="O131" s="68">
        <f t="shared" si="43"/>
        <v>50</v>
      </c>
      <c r="P131" s="50"/>
      <c r="Q131" s="153">
        <f t="shared" si="45"/>
        <v>50</v>
      </c>
      <c r="R131" s="50"/>
      <c r="S131" s="153">
        <f t="shared" si="46"/>
        <v>50</v>
      </c>
      <c r="T131" s="50"/>
      <c r="U131" s="153">
        <f t="shared" si="47"/>
        <v>50</v>
      </c>
      <c r="V131" s="50"/>
      <c r="W131" s="153">
        <f t="shared" si="48"/>
        <v>50</v>
      </c>
      <c r="X131" s="50"/>
      <c r="Y131" s="153">
        <f t="shared" si="49"/>
        <v>50</v>
      </c>
      <c r="Z131" s="50"/>
      <c r="AA131" s="153">
        <f t="shared" si="50"/>
        <v>50</v>
      </c>
    </row>
    <row r="132" spans="1:27" ht="14.25" customHeight="1">
      <c r="A132" s="65"/>
      <c r="B132" s="66"/>
      <c r="C132" s="62">
        <v>6121</v>
      </c>
      <c r="D132" s="36" t="s">
        <v>106</v>
      </c>
      <c r="E132" s="99" t="s">
        <v>107</v>
      </c>
      <c r="F132" s="71"/>
      <c r="G132" s="72">
        <v>400</v>
      </c>
      <c r="H132" s="50"/>
      <c r="I132" s="68">
        <f t="shared" si="44"/>
        <v>400</v>
      </c>
      <c r="J132" s="50"/>
      <c r="K132" s="68">
        <f t="shared" si="41"/>
        <v>400</v>
      </c>
      <c r="L132" s="50"/>
      <c r="M132" s="68">
        <f t="shared" si="42"/>
        <v>400</v>
      </c>
      <c r="N132" s="50"/>
      <c r="O132" s="68">
        <f t="shared" si="43"/>
        <v>400</v>
      </c>
      <c r="P132" s="50"/>
      <c r="Q132" s="153">
        <f t="shared" si="45"/>
        <v>400</v>
      </c>
      <c r="R132" s="50"/>
      <c r="S132" s="153">
        <f t="shared" si="46"/>
        <v>400</v>
      </c>
      <c r="T132" s="50"/>
      <c r="U132" s="153">
        <f t="shared" si="47"/>
        <v>400</v>
      </c>
      <c r="V132" s="50"/>
      <c r="W132" s="153">
        <f t="shared" si="48"/>
        <v>400</v>
      </c>
      <c r="X132" s="50"/>
      <c r="Y132" s="153">
        <f t="shared" si="49"/>
        <v>400</v>
      </c>
      <c r="Z132" s="50"/>
      <c r="AA132" s="153">
        <f t="shared" si="50"/>
        <v>400</v>
      </c>
    </row>
    <row r="133" spans="1:27" ht="14.25" customHeight="1">
      <c r="A133" s="65"/>
      <c r="B133" s="66"/>
      <c r="C133" s="62">
        <v>6121</v>
      </c>
      <c r="D133" s="36" t="s">
        <v>108</v>
      </c>
      <c r="E133" s="99" t="s">
        <v>109</v>
      </c>
      <c r="F133" s="71"/>
      <c r="G133" s="72">
        <v>300</v>
      </c>
      <c r="H133" s="50"/>
      <c r="I133" s="68">
        <f t="shared" si="44"/>
        <v>300</v>
      </c>
      <c r="J133" s="50"/>
      <c r="K133" s="68">
        <f t="shared" si="41"/>
        <v>300</v>
      </c>
      <c r="L133" s="50"/>
      <c r="M133" s="68">
        <f t="shared" si="42"/>
        <v>300</v>
      </c>
      <c r="N133" s="50"/>
      <c r="O133" s="68">
        <f t="shared" si="43"/>
        <v>300</v>
      </c>
      <c r="P133" s="50"/>
      <c r="Q133" s="153">
        <f t="shared" si="45"/>
        <v>300</v>
      </c>
      <c r="R133" s="50"/>
      <c r="S133" s="153">
        <f t="shared" si="46"/>
        <v>300</v>
      </c>
      <c r="T133" s="50"/>
      <c r="U133" s="153">
        <f t="shared" si="47"/>
        <v>300</v>
      </c>
      <c r="V133" s="50"/>
      <c r="W133" s="153">
        <f t="shared" si="48"/>
        <v>300</v>
      </c>
      <c r="X133" s="50"/>
      <c r="Y133" s="153">
        <f t="shared" si="49"/>
        <v>300</v>
      </c>
      <c r="Z133" s="50"/>
      <c r="AA133" s="153">
        <f t="shared" si="50"/>
        <v>300</v>
      </c>
    </row>
    <row r="134" spans="1:27" ht="14.25" customHeight="1">
      <c r="A134" s="65"/>
      <c r="B134" s="66"/>
      <c r="C134" s="62">
        <v>6351</v>
      </c>
      <c r="D134" s="36" t="s">
        <v>110</v>
      </c>
      <c r="E134" s="99" t="s">
        <v>111</v>
      </c>
      <c r="F134" s="71"/>
      <c r="G134" s="72">
        <v>45</v>
      </c>
      <c r="H134" s="50"/>
      <c r="I134" s="68">
        <f t="shared" si="44"/>
        <v>45</v>
      </c>
      <c r="J134" s="50"/>
      <c r="K134" s="68">
        <f t="shared" si="41"/>
        <v>45</v>
      </c>
      <c r="L134" s="50"/>
      <c r="M134" s="68">
        <f t="shared" si="42"/>
        <v>45</v>
      </c>
      <c r="N134" s="50"/>
      <c r="O134" s="68">
        <f t="shared" si="43"/>
        <v>45</v>
      </c>
      <c r="P134" s="50"/>
      <c r="Q134" s="153">
        <f t="shared" si="45"/>
        <v>45</v>
      </c>
      <c r="R134" s="50"/>
      <c r="S134" s="153">
        <f t="shared" si="46"/>
        <v>45</v>
      </c>
      <c r="T134" s="50"/>
      <c r="U134" s="153">
        <f t="shared" si="47"/>
        <v>45</v>
      </c>
      <c r="V134" s="50"/>
      <c r="W134" s="153">
        <f t="shared" si="48"/>
        <v>45</v>
      </c>
      <c r="X134" s="50"/>
      <c r="Y134" s="153">
        <f t="shared" si="49"/>
        <v>45</v>
      </c>
      <c r="Z134" s="50"/>
      <c r="AA134" s="153">
        <f t="shared" si="50"/>
        <v>45</v>
      </c>
    </row>
    <row r="135" spans="1:27" ht="14.25" customHeight="1">
      <c r="A135" s="65"/>
      <c r="B135" s="66"/>
      <c r="C135" s="85">
        <v>6351</v>
      </c>
      <c r="D135" s="29"/>
      <c r="E135" s="34" t="s">
        <v>13</v>
      </c>
      <c r="F135" s="71"/>
      <c r="G135" s="95">
        <f>G130+G131+G134</f>
        <v>145</v>
      </c>
      <c r="H135" s="121">
        <f>H128</f>
        <v>400</v>
      </c>
      <c r="I135" s="95">
        <f>G135+H135</f>
        <v>545</v>
      </c>
      <c r="J135" s="121">
        <f>J127+J128</f>
        <v>-364</v>
      </c>
      <c r="K135" s="95">
        <f t="shared" si="41"/>
        <v>181</v>
      </c>
      <c r="L135" s="121"/>
      <c r="M135" s="95">
        <f t="shared" si="42"/>
        <v>181</v>
      </c>
      <c r="N135" s="121"/>
      <c r="O135" s="95">
        <f t="shared" si="43"/>
        <v>181</v>
      </c>
      <c r="P135" s="50"/>
      <c r="Q135" s="223">
        <f>O135+P135</f>
        <v>181</v>
      </c>
      <c r="R135" s="50"/>
      <c r="S135" s="223">
        <f>Q135+R135</f>
        <v>181</v>
      </c>
      <c r="T135" s="50"/>
      <c r="U135" s="223">
        <f>S135+T135</f>
        <v>181</v>
      </c>
      <c r="V135" s="50"/>
      <c r="W135" s="223">
        <f>U135+V135</f>
        <v>181</v>
      </c>
      <c r="X135" s="50"/>
      <c r="Y135" s="223">
        <f>W135+X135</f>
        <v>181</v>
      </c>
      <c r="Z135" s="50"/>
      <c r="AA135" s="223">
        <f>Y135+Z135</f>
        <v>181</v>
      </c>
    </row>
    <row r="136" spans="1:27" ht="14.25" customHeight="1">
      <c r="A136" s="65"/>
      <c r="B136" s="66"/>
      <c r="C136" s="85">
        <v>5331</v>
      </c>
      <c r="D136" s="29"/>
      <c r="E136" s="34" t="s">
        <v>47</v>
      </c>
      <c r="F136" s="71"/>
      <c r="G136" s="201">
        <v>0</v>
      </c>
      <c r="H136" s="202">
        <v>0</v>
      </c>
      <c r="I136" s="201">
        <f>G136+H136</f>
        <v>0</v>
      </c>
      <c r="J136" s="202">
        <f>J129</f>
        <v>400</v>
      </c>
      <c r="K136" s="201">
        <f t="shared" si="41"/>
        <v>400</v>
      </c>
      <c r="L136" s="202"/>
      <c r="M136" s="201">
        <f t="shared" si="42"/>
        <v>400</v>
      </c>
      <c r="N136" s="203"/>
      <c r="O136" s="201">
        <f t="shared" si="43"/>
        <v>400</v>
      </c>
      <c r="P136" s="51"/>
      <c r="Q136" s="201">
        <f>O136+P136</f>
        <v>400</v>
      </c>
      <c r="R136" s="51"/>
      <c r="S136" s="201">
        <f>Q136+R136</f>
        <v>400</v>
      </c>
      <c r="T136" s="51"/>
      <c r="U136" s="201">
        <f>S136+T136</f>
        <v>400</v>
      </c>
      <c r="V136" s="51"/>
      <c r="W136" s="201">
        <f>U136+V136</f>
        <v>400</v>
      </c>
      <c r="X136" s="51"/>
      <c r="Y136" s="201">
        <f>W136+X136</f>
        <v>400</v>
      </c>
      <c r="Z136" s="51"/>
      <c r="AA136" s="201">
        <f>Y136+Z136</f>
        <v>400</v>
      </c>
    </row>
    <row r="137" spans="1:27" ht="14.25" customHeight="1" thickBot="1">
      <c r="A137" s="65"/>
      <c r="B137" s="66"/>
      <c r="C137" s="83">
        <v>6121</v>
      </c>
      <c r="D137" s="36"/>
      <c r="E137" s="31" t="s">
        <v>26</v>
      </c>
      <c r="F137" s="67"/>
      <c r="G137" s="200">
        <f>G132+G133</f>
        <v>700</v>
      </c>
      <c r="H137" s="121">
        <f>H125+H126</f>
        <v>318.1</v>
      </c>
      <c r="I137" s="200">
        <f>G137+H137</f>
        <v>1018.1</v>
      </c>
      <c r="J137" s="121">
        <f>J126</f>
        <v>-36</v>
      </c>
      <c r="K137" s="200">
        <f t="shared" si="41"/>
        <v>982.1</v>
      </c>
      <c r="L137" s="121"/>
      <c r="M137" s="200">
        <f t="shared" si="42"/>
        <v>982.1</v>
      </c>
      <c r="N137" s="121"/>
      <c r="O137" s="200">
        <f t="shared" si="43"/>
        <v>982.1</v>
      </c>
      <c r="P137" s="50"/>
      <c r="Q137" s="112">
        <f>O137+P137</f>
        <v>982.1</v>
      </c>
      <c r="R137" s="50"/>
      <c r="S137" s="112">
        <f>Q137+R137</f>
        <v>982.1</v>
      </c>
      <c r="T137" s="50"/>
      <c r="U137" s="112">
        <f>S137+T137</f>
        <v>982.1</v>
      </c>
      <c r="V137" s="50"/>
      <c r="W137" s="112">
        <f>U137+V137</f>
        <v>982.1</v>
      </c>
      <c r="X137" s="50"/>
      <c r="Y137" s="112">
        <f>W137+X137</f>
        <v>982.1</v>
      </c>
      <c r="Z137" s="50"/>
      <c r="AA137" s="112">
        <f>Y137+Z137</f>
        <v>982.1</v>
      </c>
    </row>
    <row r="138" spans="1:27" ht="14.25" customHeight="1">
      <c r="A138" s="86">
        <v>8</v>
      </c>
      <c r="B138" s="87">
        <v>3524</v>
      </c>
      <c r="C138" s="87"/>
      <c r="D138" s="35"/>
      <c r="E138" s="88" t="s">
        <v>115</v>
      </c>
      <c r="F138" s="193"/>
      <c r="G138" s="194">
        <f>G140</f>
        <v>138</v>
      </c>
      <c r="H138" s="53"/>
      <c r="I138" s="194">
        <f>I140</f>
        <v>138</v>
      </c>
      <c r="J138" s="53"/>
      <c r="K138" s="194">
        <f>K140</f>
        <v>138</v>
      </c>
      <c r="L138" s="53"/>
      <c r="M138" s="194">
        <f>M140</f>
        <v>138</v>
      </c>
      <c r="N138" s="53"/>
      <c r="O138" s="194">
        <f>O140</f>
        <v>138</v>
      </c>
      <c r="P138" s="53"/>
      <c r="Q138" s="225">
        <f>Q140</f>
        <v>138</v>
      </c>
      <c r="R138" s="53"/>
      <c r="S138" s="225">
        <f>S140</f>
        <v>138</v>
      </c>
      <c r="T138" s="53"/>
      <c r="U138" s="225">
        <f>U140</f>
        <v>138</v>
      </c>
      <c r="V138" s="53"/>
      <c r="W138" s="225">
        <f>W140</f>
        <v>138</v>
      </c>
      <c r="X138" s="53"/>
      <c r="Y138" s="225">
        <f>Y140</f>
        <v>138</v>
      </c>
      <c r="Z138" s="53"/>
      <c r="AA138" s="225">
        <f>AA140</f>
        <v>138</v>
      </c>
    </row>
    <row r="139" spans="1:27" ht="14.25" customHeight="1">
      <c r="A139" s="70"/>
      <c r="B139" s="62"/>
      <c r="C139" s="62">
        <v>6351</v>
      </c>
      <c r="D139" s="29" t="s">
        <v>114</v>
      </c>
      <c r="E139" s="29" t="s">
        <v>117</v>
      </c>
      <c r="F139" s="72"/>
      <c r="G139" s="72">
        <v>138</v>
      </c>
      <c r="H139" s="51"/>
      <c r="I139" s="72">
        <f>G139+H139</f>
        <v>138</v>
      </c>
      <c r="J139" s="51"/>
      <c r="K139" s="72">
        <f>I139+J139</f>
        <v>138</v>
      </c>
      <c r="L139" s="51"/>
      <c r="M139" s="72">
        <f>K139+L139</f>
        <v>138</v>
      </c>
      <c r="N139" s="51"/>
      <c r="O139" s="72">
        <f>K139+N139</f>
        <v>138</v>
      </c>
      <c r="P139" s="51"/>
      <c r="Q139" s="113">
        <f>O139+P139</f>
        <v>138</v>
      </c>
      <c r="R139" s="51"/>
      <c r="S139" s="113">
        <f>Q139+R139</f>
        <v>138</v>
      </c>
      <c r="T139" s="51"/>
      <c r="U139" s="113">
        <f>S139+T139</f>
        <v>138</v>
      </c>
      <c r="V139" s="51"/>
      <c r="W139" s="113">
        <f>U139+V139</f>
        <v>138</v>
      </c>
      <c r="X139" s="51"/>
      <c r="Y139" s="113">
        <f>W139+X139</f>
        <v>138</v>
      </c>
      <c r="Z139" s="51"/>
      <c r="AA139" s="113">
        <f>Y139+Z139</f>
        <v>138</v>
      </c>
    </row>
    <row r="140" spans="1:27" ht="14.25" customHeight="1" thickBot="1">
      <c r="A140" s="206"/>
      <c r="B140" s="85"/>
      <c r="C140" s="85">
        <v>6351</v>
      </c>
      <c r="D140" s="29"/>
      <c r="E140" s="34" t="s">
        <v>13</v>
      </c>
      <c r="F140" s="207"/>
      <c r="G140" s="95">
        <f>G139</f>
        <v>138</v>
      </c>
      <c r="H140" s="122"/>
      <c r="I140" s="95">
        <f>I139</f>
        <v>138</v>
      </c>
      <c r="J140" s="122"/>
      <c r="K140" s="95">
        <f>K139</f>
        <v>138</v>
      </c>
      <c r="L140" s="122"/>
      <c r="M140" s="95">
        <f>M139</f>
        <v>138</v>
      </c>
      <c r="N140" s="122"/>
      <c r="O140" s="95">
        <f>O139</f>
        <v>138</v>
      </c>
      <c r="P140" s="122"/>
      <c r="Q140" s="223">
        <f>Q139</f>
        <v>138</v>
      </c>
      <c r="R140" s="122"/>
      <c r="S140" s="223">
        <f>S139</f>
        <v>138</v>
      </c>
      <c r="T140" s="122"/>
      <c r="U140" s="223">
        <f>U139</f>
        <v>138</v>
      </c>
      <c r="V140" s="122"/>
      <c r="W140" s="223">
        <f>W139</f>
        <v>138</v>
      </c>
      <c r="X140" s="122"/>
      <c r="Y140" s="223">
        <f>Y139</f>
        <v>138</v>
      </c>
      <c r="Z140" s="122"/>
      <c r="AA140" s="223">
        <f>AA139</f>
        <v>138</v>
      </c>
    </row>
    <row r="141" spans="1:27" ht="14.25" customHeight="1">
      <c r="A141" s="86">
        <v>11</v>
      </c>
      <c r="B141" s="87">
        <v>3533</v>
      </c>
      <c r="C141" s="87"/>
      <c r="D141" s="35"/>
      <c r="E141" s="88" t="s">
        <v>41</v>
      </c>
      <c r="F141" s="193"/>
      <c r="G141" s="194">
        <f>G147+G148</f>
        <v>4517</v>
      </c>
      <c r="H141" s="53"/>
      <c r="I141" s="194">
        <f>I147+I148</f>
        <v>4630</v>
      </c>
      <c r="J141" s="53"/>
      <c r="K141" s="194">
        <f>K147+K148</f>
        <v>4630</v>
      </c>
      <c r="L141" s="53"/>
      <c r="M141" s="194">
        <f>M147+M148</f>
        <v>4630</v>
      </c>
      <c r="N141" s="53"/>
      <c r="O141" s="194">
        <f>O147+O148</f>
        <v>4630</v>
      </c>
      <c r="P141" s="53"/>
      <c r="Q141" s="225">
        <f>Q147+Q148</f>
        <v>4630</v>
      </c>
      <c r="R141" s="53"/>
      <c r="S141" s="225">
        <f>S147+S148</f>
        <v>4714.4</v>
      </c>
      <c r="T141" s="53"/>
      <c r="U141" s="225">
        <f>U147+U148</f>
        <v>5264.4</v>
      </c>
      <c r="V141" s="53"/>
      <c r="W141" s="225">
        <f>W147+W148</f>
        <v>5264.4</v>
      </c>
      <c r="X141" s="53"/>
      <c r="Y141" s="225">
        <f>Y147+Y148</f>
        <v>5264.4</v>
      </c>
      <c r="Z141" s="53"/>
      <c r="AA141" s="225">
        <f>AA147+AA148</f>
        <v>5264.4</v>
      </c>
    </row>
    <row r="142" spans="1:27" ht="14.25" customHeight="1">
      <c r="A142" s="70"/>
      <c r="B142" s="62"/>
      <c r="C142" s="62">
        <v>6351</v>
      </c>
      <c r="D142" s="29" t="s">
        <v>112</v>
      </c>
      <c r="E142" s="29" t="s">
        <v>113</v>
      </c>
      <c r="F142" s="72"/>
      <c r="G142" s="72">
        <v>0</v>
      </c>
      <c r="H142" s="51">
        <v>113</v>
      </c>
      <c r="I142" s="72">
        <f>G142+H142</f>
        <v>113</v>
      </c>
      <c r="J142" s="51"/>
      <c r="K142" s="72">
        <f>I142+J142</f>
        <v>113</v>
      </c>
      <c r="L142" s="51"/>
      <c r="M142" s="72">
        <f>K142+L142</f>
        <v>113</v>
      </c>
      <c r="N142" s="51"/>
      <c r="O142" s="72">
        <f>K142+N142</f>
        <v>113</v>
      </c>
      <c r="P142" s="51"/>
      <c r="Q142" s="113">
        <f>O142+P142</f>
        <v>113</v>
      </c>
      <c r="R142" s="51"/>
      <c r="S142" s="113">
        <f aca="true" t="shared" si="51" ref="S142:S148">Q142+R142</f>
        <v>113</v>
      </c>
      <c r="T142" s="51"/>
      <c r="U142" s="113">
        <f aca="true" t="shared" si="52" ref="U142:U148">S142+T142</f>
        <v>113</v>
      </c>
      <c r="V142" s="51"/>
      <c r="W142" s="113">
        <f aca="true" t="shared" si="53" ref="W142:W148">U142+V142</f>
        <v>113</v>
      </c>
      <c r="X142" s="51"/>
      <c r="Y142" s="113">
        <f aca="true" t="shared" si="54" ref="Y142:Y148">W142+X142</f>
        <v>113</v>
      </c>
      <c r="Z142" s="51"/>
      <c r="AA142" s="113">
        <f aca="true" t="shared" si="55" ref="AA142:AA148">Y142+Z142</f>
        <v>113</v>
      </c>
    </row>
    <row r="143" spans="1:27" ht="14.25" customHeight="1">
      <c r="A143" s="70"/>
      <c r="B143" s="62"/>
      <c r="C143" s="62">
        <v>6351</v>
      </c>
      <c r="D143" s="29" t="s">
        <v>116</v>
      </c>
      <c r="E143" s="29" t="s">
        <v>42</v>
      </c>
      <c r="F143" s="72"/>
      <c r="G143" s="72">
        <v>0</v>
      </c>
      <c r="H143" s="51"/>
      <c r="I143" s="72">
        <v>0</v>
      </c>
      <c r="J143" s="51"/>
      <c r="K143" s="72">
        <v>0</v>
      </c>
      <c r="L143" s="51"/>
      <c r="M143" s="72">
        <v>0</v>
      </c>
      <c r="N143" s="51"/>
      <c r="O143" s="72">
        <v>0</v>
      </c>
      <c r="P143" s="51">
        <v>2000</v>
      </c>
      <c r="Q143" s="113">
        <f>O143+P143</f>
        <v>2000</v>
      </c>
      <c r="R143" s="51"/>
      <c r="S143" s="113">
        <f t="shared" si="51"/>
        <v>2000</v>
      </c>
      <c r="T143" s="51"/>
      <c r="U143" s="113">
        <f t="shared" si="52"/>
        <v>2000</v>
      </c>
      <c r="V143" s="51"/>
      <c r="W143" s="113">
        <f t="shared" si="53"/>
        <v>2000</v>
      </c>
      <c r="X143" s="51"/>
      <c r="Y143" s="113">
        <f t="shared" si="54"/>
        <v>2000</v>
      </c>
      <c r="Z143" s="51">
        <v>400</v>
      </c>
      <c r="AA143" s="113">
        <f t="shared" si="55"/>
        <v>2400</v>
      </c>
    </row>
    <row r="144" spans="1:27" ht="14.25" customHeight="1">
      <c r="A144" s="70"/>
      <c r="B144" s="62"/>
      <c r="C144" s="62">
        <v>6351</v>
      </c>
      <c r="D144" s="29" t="s">
        <v>148</v>
      </c>
      <c r="E144" s="29" t="s">
        <v>149</v>
      </c>
      <c r="F144" s="72"/>
      <c r="G144" s="205">
        <v>0</v>
      </c>
      <c r="H144" s="51"/>
      <c r="I144" s="205">
        <v>0</v>
      </c>
      <c r="J144" s="51"/>
      <c r="K144" s="205">
        <v>0</v>
      </c>
      <c r="L144" s="51"/>
      <c r="M144" s="205">
        <v>0</v>
      </c>
      <c r="N144" s="51"/>
      <c r="O144" s="205">
        <v>0</v>
      </c>
      <c r="P144" s="51"/>
      <c r="Q144" s="113">
        <v>0</v>
      </c>
      <c r="R144" s="51">
        <v>84.4</v>
      </c>
      <c r="S144" s="113">
        <f t="shared" si="51"/>
        <v>84.4</v>
      </c>
      <c r="T144" s="51"/>
      <c r="U144" s="113">
        <f t="shared" si="52"/>
        <v>84.4</v>
      </c>
      <c r="V144" s="51"/>
      <c r="W144" s="113">
        <f t="shared" si="53"/>
        <v>84.4</v>
      </c>
      <c r="X144" s="51"/>
      <c r="Y144" s="113">
        <f t="shared" si="54"/>
        <v>84.4</v>
      </c>
      <c r="Z144" s="51"/>
      <c r="AA144" s="113">
        <f t="shared" si="55"/>
        <v>84.4</v>
      </c>
    </row>
    <row r="145" spans="1:27" ht="14.25" customHeight="1">
      <c r="A145" s="70"/>
      <c r="B145" s="62"/>
      <c r="C145" s="62">
        <v>6351</v>
      </c>
      <c r="D145" s="29" t="s">
        <v>167</v>
      </c>
      <c r="E145" s="29" t="s">
        <v>168</v>
      </c>
      <c r="F145" s="72"/>
      <c r="G145" s="205">
        <v>0</v>
      </c>
      <c r="H145" s="51"/>
      <c r="I145" s="205">
        <v>0</v>
      </c>
      <c r="J145" s="51"/>
      <c r="K145" s="205">
        <v>0</v>
      </c>
      <c r="L145" s="51"/>
      <c r="M145" s="205">
        <v>0</v>
      </c>
      <c r="N145" s="51"/>
      <c r="O145" s="205">
        <v>0</v>
      </c>
      <c r="P145" s="51"/>
      <c r="Q145" s="113">
        <v>0</v>
      </c>
      <c r="R145" s="51"/>
      <c r="S145" s="113">
        <v>0</v>
      </c>
      <c r="T145" s="51">
        <v>550</v>
      </c>
      <c r="U145" s="113">
        <f>S145+T145</f>
        <v>550</v>
      </c>
      <c r="V145" s="51"/>
      <c r="W145" s="113">
        <f t="shared" si="53"/>
        <v>550</v>
      </c>
      <c r="X145" s="51"/>
      <c r="Y145" s="113">
        <f t="shared" si="54"/>
        <v>550</v>
      </c>
      <c r="Z145" s="51"/>
      <c r="AA145" s="113">
        <f t="shared" si="55"/>
        <v>550</v>
      </c>
    </row>
    <row r="146" spans="1:27" ht="14.25" customHeight="1">
      <c r="A146" s="70"/>
      <c r="B146" s="62"/>
      <c r="C146" s="62">
        <v>5331</v>
      </c>
      <c r="D146" s="29" t="s">
        <v>116</v>
      </c>
      <c r="E146" s="29" t="s">
        <v>42</v>
      </c>
      <c r="F146" s="72"/>
      <c r="G146" s="72">
        <v>4517</v>
      </c>
      <c r="H146" s="51"/>
      <c r="I146" s="72">
        <f>G146+H146</f>
        <v>4517</v>
      </c>
      <c r="J146" s="51"/>
      <c r="K146" s="72">
        <f>I146+J146</f>
        <v>4517</v>
      </c>
      <c r="L146" s="51"/>
      <c r="M146" s="72">
        <f>K146+L146</f>
        <v>4517</v>
      </c>
      <c r="N146" s="51"/>
      <c r="O146" s="72">
        <f>K146+N146</f>
        <v>4517</v>
      </c>
      <c r="P146" s="51">
        <v>-2000</v>
      </c>
      <c r="Q146" s="113">
        <f>O146+P146</f>
        <v>2517</v>
      </c>
      <c r="R146" s="51"/>
      <c r="S146" s="113">
        <f t="shared" si="51"/>
        <v>2517</v>
      </c>
      <c r="T146" s="51"/>
      <c r="U146" s="113">
        <f t="shared" si="52"/>
        <v>2517</v>
      </c>
      <c r="V146" s="51"/>
      <c r="W146" s="113">
        <f t="shared" si="53"/>
        <v>2517</v>
      </c>
      <c r="X146" s="51"/>
      <c r="Y146" s="113">
        <f t="shared" si="54"/>
        <v>2517</v>
      </c>
      <c r="Z146" s="51">
        <v>-400</v>
      </c>
      <c r="AA146" s="113">
        <f t="shared" si="55"/>
        <v>2117</v>
      </c>
    </row>
    <row r="147" spans="1:27" ht="14.25" customHeight="1">
      <c r="A147" s="70"/>
      <c r="B147" s="62"/>
      <c r="C147" s="85">
        <v>5331</v>
      </c>
      <c r="D147" s="29"/>
      <c r="E147" s="34" t="s">
        <v>47</v>
      </c>
      <c r="F147" s="71"/>
      <c r="G147" s="201">
        <f>G146</f>
        <v>4517</v>
      </c>
      <c r="H147" s="202"/>
      <c r="I147" s="201">
        <f>G147+H147</f>
        <v>4517</v>
      </c>
      <c r="J147" s="203"/>
      <c r="K147" s="201">
        <f>I147+J147</f>
        <v>4517</v>
      </c>
      <c r="L147" s="203"/>
      <c r="M147" s="201">
        <f>K147+L147</f>
        <v>4517</v>
      </c>
      <c r="N147" s="203"/>
      <c r="O147" s="201">
        <f>K147+N147</f>
        <v>4517</v>
      </c>
      <c r="P147" s="202">
        <v>-2000</v>
      </c>
      <c r="Q147" s="201">
        <f>O147+P147</f>
        <v>2517</v>
      </c>
      <c r="R147" s="202"/>
      <c r="S147" s="201">
        <f t="shared" si="51"/>
        <v>2517</v>
      </c>
      <c r="T147" s="202"/>
      <c r="U147" s="201">
        <f t="shared" si="52"/>
        <v>2517</v>
      </c>
      <c r="V147" s="202"/>
      <c r="W147" s="201">
        <f t="shared" si="53"/>
        <v>2517</v>
      </c>
      <c r="X147" s="202"/>
      <c r="Y147" s="201">
        <f t="shared" si="54"/>
        <v>2517</v>
      </c>
      <c r="Z147" s="202">
        <v>-400</v>
      </c>
      <c r="AA147" s="201">
        <f t="shared" si="55"/>
        <v>2117</v>
      </c>
    </row>
    <row r="148" spans="1:27" ht="13.5" customHeight="1" thickBot="1">
      <c r="A148" s="195"/>
      <c r="B148" s="98"/>
      <c r="C148" s="98">
        <v>6351</v>
      </c>
      <c r="D148" s="196"/>
      <c r="E148" s="179" t="s">
        <v>13</v>
      </c>
      <c r="F148" s="197"/>
      <c r="G148" s="198">
        <f>G142</f>
        <v>0</v>
      </c>
      <c r="H148" s="192">
        <f>H142</f>
        <v>113</v>
      </c>
      <c r="I148" s="198">
        <f>G148+H148</f>
        <v>113</v>
      </c>
      <c r="J148" s="192"/>
      <c r="K148" s="198">
        <f>I148+J148</f>
        <v>113</v>
      </c>
      <c r="L148" s="192"/>
      <c r="M148" s="198">
        <f>K148+L148</f>
        <v>113</v>
      </c>
      <c r="N148" s="192"/>
      <c r="O148" s="198">
        <f>K148+N148</f>
        <v>113</v>
      </c>
      <c r="P148" s="192">
        <v>2000</v>
      </c>
      <c r="Q148" s="226">
        <f>O148+P148</f>
        <v>2113</v>
      </c>
      <c r="R148" s="192">
        <v>84.4</v>
      </c>
      <c r="S148" s="226">
        <f t="shared" si="51"/>
        <v>2197.4</v>
      </c>
      <c r="T148" s="192">
        <v>550</v>
      </c>
      <c r="U148" s="226">
        <f t="shared" si="52"/>
        <v>2747.4</v>
      </c>
      <c r="V148" s="192"/>
      <c r="W148" s="226">
        <f t="shared" si="53"/>
        <v>2747.4</v>
      </c>
      <c r="X148" s="192"/>
      <c r="Y148" s="226">
        <f t="shared" si="54"/>
        <v>2747.4</v>
      </c>
      <c r="Z148" s="192">
        <v>400</v>
      </c>
      <c r="AA148" s="226">
        <f t="shared" si="55"/>
        <v>3147.4</v>
      </c>
    </row>
    <row r="149" spans="1:27" ht="14.25" customHeight="1">
      <c r="A149" s="169"/>
      <c r="B149" s="170"/>
      <c r="C149" s="171"/>
      <c r="D149" s="172"/>
      <c r="E149" s="173" t="s">
        <v>15</v>
      </c>
      <c r="F149" s="174"/>
      <c r="G149" s="175">
        <f>G151</f>
        <v>9000</v>
      </c>
      <c r="H149" s="176"/>
      <c r="I149" s="175">
        <f>I151</f>
        <v>9000</v>
      </c>
      <c r="J149" s="176"/>
      <c r="K149" s="175">
        <f>K151</f>
        <v>9000</v>
      </c>
      <c r="L149" s="176"/>
      <c r="M149" s="175">
        <f>M151</f>
        <v>9000</v>
      </c>
      <c r="N149" s="176"/>
      <c r="O149" s="175">
        <f>O151</f>
        <v>8833.8</v>
      </c>
      <c r="P149" s="176"/>
      <c r="Q149" s="227">
        <f>Q151</f>
        <v>8833.8</v>
      </c>
      <c r="R149" s="176"/>
      <c r="S149" s="227">
        <f>S151</f>
        <v>5266.999999999999</v>
      </c>
      <c r="T149" s="176"/>
      <c r="U149" s="227">
        <f>U151</f>
        <v>192.89999999999873</v>
      </c>
      <c r="V149" s="176"/>
      <c r="W149" s="227">
        <f>W151</f>
        <v>151.09999999999872</v>
      </c>
      <c r="X149" s="176"/>
      <c r="Y149" s="227">
        <f>Y151</f>
        <v>151.09999999999872</v>
      </c>
      <c r="Z149" s="176"/>
      <c r="AA149" s="227">
        <f>AA151</f>
        <v>0.799999999998704</v>
      </c>
    </row>
    <row r="150" spans="1:27" ht="14.25" customHeight="1">
      <c r="A150" s="70"/>
      <c r="B150" s="62"/>
      <c r="C150" s="62">
        <v>6901</v>
      </c>
      <c r="D150" s="34"/>
      <c r="E150" s="48"/>
      <c r="F150" s="71"/>
      <c r="G150" s="72">
        <v>9000</v>
      </c>
      <c r="H150" s="51"/>
      <c r="I150" s="72">
        <f>G150+H150</f>
        <v>9000</v>
      </c>
      <c r="J150" s="51"/>
      <c r="K150" s="72">
        <f>I150+J150</f>
        <v>9000</v>
      </c>
      <c r="L150" s="51"/>
      <c r="M150" s="72">
        <f>K150+L150</f>
        <v>9000</v>
      </c>
      <c r="N150" s="51">
        <v>-166.2</v>
      </c>
      <c r="O150" s="72">
        <f>K150+N150</f>
        <v>8833.8</v>
      </c>
      <c r="P150" s="51"/>
      <c r="Q150" s="113">
        <f>O150+P150</f>
        <v>8833.8</v>
      </c>
      <c r="R150" s="51">
        <v>-3566.8</v>
      </c>
      <c r="S150" s="113">
        <f>Q150+R150</f>
        <v>5266.999999999999</v>
      </c>
      <c r="T150" s="51">
        <v>-5074.1</v>
      </c>
      <c r="U150" s="113">
        <f>S150+T150</f>
        <v>192.89999999999873</v>
      </c>
      <c r="V150" s="51">
        <v>-41.8</v>
      </c>
      <c r="W150" s="113">
        <f>U150+V150</f>
        <v>151.09999999999872</v>
      </c>
      <c r="X150" s="51"/>
      <c r="Y150" s="113">
        <f>W150+X150</f>
        <v>151.09999999999872</v>
      </c>
      <c r="Z150" s="51">
        <v>-150.3</v>
      </c>
      <c r="AA150" s="113">
        <f>Y150+Z150</f>
        <v>0.799999999998704</v>
      </c>
    </row>
    <row r="151" spans="1:27" ht="14.25" customHeight="1" thickBot="1">
      <c r="A151" s="177"/>
      <c r="B151" s="178"/>
      <c r="C151" s="98">
        <v>6901</v>
      </c>
      <c r="D151" s="179"/>
      <c r="E151" s="180" t="s">
        <v>18</v>
      </c>
      <c r="F151" s="181"/>
      <c r="G151" s="182">
        <f>SUM(G150)</f>
        <v>9000</v>
      </c>
      <c r="H151" s="199"/>
      <c r="I151" s="182">
        <f>G151+H151</f>
        <v>9000</v>
      </c>
      <c r="J151" s="199"/>
      <c r="K151" s="182">
        <f>I151+J151</f>
        <v>9000</v>
      </c>
      <c r="L151" s="199"/>
      <c r="M151" s="182">
        <f>K151+L151</f>
        <v>9000</v>
      </c>
      <c r="N151" s="199">
        <v>-166.2</v>
      </c>
      <c r="O151" s="182">
        <f>K151+N151</f>
        <v>8833.8</v>
      </c>
      <c r="P151" s="183"/>
      <c r="Q151" s="228">
        <f>O151+P151</f>
        <v>8833.8</v>
      </c>
      <c r="R151" s="199">
        <v>-3566.8</v>
      </c>
      <c r="S151" s="228">
        <f>Q151+R151</f>
        <v>5266.999999999999</v>
      </c>
      <c r="T151" s="199">
        <v>-5074.1</v>
      </c>
      <c r="U151" s="228">
        <f>S151+T151</f>
        <v>192.89999999999873</v>
      </c>
      <c r="V151" s="199">
        <v>-41.8</v>
      </c>
      <c r="W151" s="228">
        <f>U151+V151</f>
        <v>151.09999999999872</v>
      </c>
      <c r="X151" s="199"/>
      <c r="Y151" s="228">
        <f>W151+X151</f>
        <v>151.09999999999872</v>
      </c>
      <c r="Z151" s="199">
        <v>-150.3</v>
      </c>
      <c r="AA151" s="228">
        <f>Y151+Z151</f>
        <v>0.799999999998704</v>
      </c>
    </row>
    <row r="152" spans="1:27" ht="16.5" thickBot="1">
      <c r="A152" s="91"/>
      <c r="B152" s="92"/>
      <c r="C152" s="92"/>
      <c r="D152" s="93"/>
      <c r="E152" s="94"/>
      <c r="F152" s="96">
        <f>F36+F37+F54</f>
        <v>0</v>
      </c>
      <c r="G152" s="96">
        <f>G151+G148+G147+G140+G137+G136+G135+G123+G116+G107+G106+G105+G93+G92+G91+G90+G75+G73+G72+G50+G48+G47</f>
        <v>70000</v>
      </c>
      <c r="H152" s="154">
        <f>H142+H128+H126+H125+H121+H120+H109+H99+H98+H96+H82+H80+H79+H77+H67+H65+H62+H61+H60+H58+H54+H52+H41+H40+H38+H37+H36</f>
        <v>63009.5</v>
      </c>
      <c r="I152" s="162">
        <f>I151+I148+I147+I140+I137+I136+I135+I123+I116+I107+I106+I105+I93+I92+I91+I90+I75+I73+I72+I50+I48+I47</f>
        <v>133009.5</v>
      </c>
      <c r="J152" s="154">
        <f>J126+J127+J128+J129</f>
        <v>0</v>
      </c>
      <c r="K152" s="162">
        <f>K151+K148+K147+K140+K137+K136+K135+K123+K116+K107+K106+K105+K93+K92+K91+K90+K75+K73+K72+K50+K48+K47</f>
        <v>133009.5</v>
      </c>
      <c r="L152" s="154">
        <f>L67+L59+L46+L114+L53</f>
        <v>20000</v>
      </c>
      <c r="M152" s="162">
        <f>M151+M148+M147+M140+M137+M136+M135+M123+M116+M107+M106+M105+M93+M92+M91+M90+M75+M73+M72+M50+M48+M47+M49+M118</f>
        <v>153009.5</v>
      </c>
      <c r="N152" s="154">
        <f>N150+N100+N78</f>
        <v>0</v>
      </c>
      <c r="O152" s="162">
        <f>O151+O148+O147+O140+O137+O136+O135+O123+O116+O107+O106+O105+O93+O92+O91+O90+O75+O73+O72+O50+O48+O47+O49+O118</f>
        <v>153009.5</v>
      </c>
      <c r="P152" s="154">
        <f>P146+P143</f>
        <v>0</v>
      </c>
      <c r="Q152" s="162">
        <f>Q151+Q148+Q147+Q140+Q137+Q136+Q135+Q123+Q116+Q107+Q106+Q105+Q93+Q92+Q91+Q90+Q75+Q73+Q72+Q50+Q48+Q47+Q49+Q118</f>
        <v>153009.5</v>
      </c>
      <c r="R152" s="154">
        <f>R37+R38+R39+R54+R56+R57+R58+R60+R65+R80+R83+R101+R109+R110+R144+R150</f>
        <v>0</v>
      </c>
      <c r="S152" s="162">
        <f>S151+S148+S147+S140+S137+S136+S135+S123+S116+S107+S106+S105+S93+S92+S91+S90+S75+S73+S72+S50+S48+S47+S49+S118+S74</f>
        <v>153009.5</v>
      </c>
      <c r="T152" s="154">
        <f>T42+T46+T68+T84+T85+T96+T111+T112+T122+T145+T150</f>
        <v>10151.4</v>
      </c>
      <c r="U152" s="162">
        <f>U151+U148+U147+U140+U137+U136+U135+U123+U116+U107+U106+U105+U93+U92+U91+U90+U75+U73+U72+U50+U48+U47+U49+U118+U74+U117</f>
        <v>163160.9</v>
      </c>
      <c r="V152" s="154">
        <f>V66+V150</f>
        <v>0</v>
      </c>
      <c r="W152" s="162">
        <f>W151+W148+W147+W140+W137+W136+W135+W123+W116+W107+W106+W105+W93+W92+W91+W90+W75+W73+W72+W50+W48+W47+W49+W118+W74+W117</f>
        <v>163160.9</v>
      </c>
      <c r="X152" s="154">
        <f>X34+X35+X43+X44+X53+X54+X55+X63+X69+X71+X84+X86+X87+X88+X97+X102+X103+X104+X113+X115</f>
        <v>-41000</v>
      </c>
      <c r="Y152" s="162">
        <f>Y151+Y148+Y147+Y140+Y137+Y136+Y135+Y123+Y116+Y107+Y106+Y105+Y94+Y93+Y92+Y91+Y90+Y75+Y73+Y72+Y50+Y48+Y47+Y49+Y118+Y74+Y117</f>
        <v>122160.9</v>
      </c>
      <c r="Z152" s="154">
        <f>Z36+Z40+Z41+Z42+Z45+Z46+Z56+Z64+Z67+Z69+Z70+Z78+Z89+Z96+Z110+Z114+Z115+Z143+Z146+Z150</f>
        <v>0</v>
      </c>
      <c r="AA152" s="162">
        <f>AA151+AA148+AA147+AA140+AA137+AA136+AA135+AA123+AA116+AA107+AA106+AA105+AA94+AA93+AA92+AA91+AA90+AA75+AA73+AA72+AA50+AA48+AA47+AA49+AA118+AA74+AA117</f>
        <v>122160.9</v>
      </c>
    </row>
    <row r="153" spans="1:27" ht="12.75">
      <c r="A153" s="38"/>
      <c r="B153" s="39"/>
      <c r="C153" s="39"/>
      <c r="D153" s="39"/>
      <c r="E153" s="39"/>
      <c r="F153" s="39"/>
      <c r="G153" s="54"/>
      <c r="H153" s="55"/>
      <c r="I153" s="54"/>
      <c r="J153" s="56"/>
      <c r="K153" s="54"/>
      <c r="L153" s="56"/>
      <c r="M153" s="54"/>
      <c r="N153" s="56"/>
      <c r="O153" s="54"/>
      <c r="P153" s="57"/>
      <c r="Q153" s="54"/>
      <c r="R153" s="57"/>
      <c r="S153" s="54"/>
      <c r="T153" s="57"/>
      <c r="U153" s="54"/>
      <c r="V153" s="57"/>
      <c r="W153" s="54"/>
      <c r="X153" s="57"/>
      <c r="Y153" s="54"/>
      <c r="Z153" s="57"/>
      <c r="AA153" s="54"/>
    </row>
    <row r="154" spans="1:27" ht="12.75">
      <c r="A154" s="38"/>
      <c r="B154" s="39"/>
      <c r="C154" s="39"/>
      <c r="D154" s="39"/>
      <c r="E154" s="39"/>
      <c r="F154" s="39"/>
      <c r="G154" s="54"/>
      <c r="H154" s="55"/>
      <c r="I154" s="54"/>
      <c r="J154" s="58"/>
      <c r="K154" s="54"/>
      <c r="L154" s="58"/>
      <c r="M154" s="54"/>
      <c r="N154" s="58"/>
      <c r="O154" s="54"/>
      <c r="P154" s="57"/>
      <c r="Q154" s="54"/>
      <c r="R154" s="57"/>
      <c r="S154" s="54"/>
      <c r="T154" s="57"/>
      <c r="U154" s="54"/>
      <c r="V154" s="57"/>
      <c r="W154" s="54"/>
      <c r="X154" s="57"/>
      <c r="Y154" s="54"/>
      <c r="Z154" s="57"/>
      <c r="AA154" s="54"/>
    </row>
    <row r="155" spans="1:27" s="6" customFormat="1" ht="18" customHeight="1" thickBot="1">
      <c r="A155" s="40" t="s">
        <v>8</v>
      </c>
      <c r="B155" s="40"/>
      <c r="C155" s="40"/>
      <c r="D155" s="40"/>
      <c r="E155" s="40"/>
      <c r="F155" s="40"/>
      <c r="G155" s="59"/>
      <c r="H155" s="57"/>
      <c r="I155" s="57"/>
      <c r="J155" s="60"/>
      <c r="K155" s="57"/>
      <c r="L155" s="60"/>
      <c r="M155" s="57"/>
      <c r="N155" s="60"/>
      <c r="O155" s="57"/>
      <c r="P155" s="59"/>
      <c r="Q155" s="57"/>
      <c r="R155" s="59"/>
      <c r="S155" s="57"/>
      <c r="T155" s="59"/>
      <c r="U155" s="57"/>
      <c r="V155" s="59"/>
      <c r="W155" s="57"/>
      <c r="X155" s="59"/>
      <c r="Y155" s="57"/>
      <c r="Z155" s="59"/>
      <c r="AA155" s="57"/>
    </row>
    <row r="156" spans="1:27" s="9" customFormat="1" ht="16.5" thickBot="1">
      <c r="A156" s="41" t="s">
        <v>9</v>
      </c>
      <c r="B156" s="37"/>
      <c r="C156" s="37"/>
      <c r="D156" s="133"/>
      <c r="E156" s="42"/>
      <c r="F156" s="43"/>
      <c r="G156" s="8" t="s">
        <v>10</v>
      </c>
      <c r="H156" s="163" t="s">
        <v>24</v>
      </c>
      <c r="I156" s="8" t="s">
        <v>25</v>
      </c>
      <c r="J156" s="11"/>
      <c r="K156" s="8" t="s">
        <v>25</v>
      </c>
      <c r="L156" s="11"/>
      <c r="M156" s="8" t="s">
        <v>25</v>
      </c>
      <c r="N156" s="11"/>
      <c r="O156" s="8" t="s">
        <v>25</v>
      </c>
      <c r="P156" s="7"/>
      <c r="Q156" s="8" t="s">
        <v>25</v>
      </c>
      <c r="R156" s="7"/>
      <c r="S156" s="8" t="s">
        <v>25</v>
      </c>
      <c r="T156" s="7"/>
      <c r="U156" s="8" t="s">
        <v>25</v>
      </c>
      <c r="V156" s="7"/>
      <c r="W156" s="8" t="s">
        <v>25</v>
      </c>
      <c r="X156" s="7"/>
      <c r="Y156" s="8" t="s">
        <v>25</v>
      </c>
      <c r="Z156" s="7"/>
      <c r="AA156" s="8" t="s">
        <v>25</v>
      </c>
    </row>
    <row r="157" spans="1:27" s="9" customFormat="1" ht="15">
      <c r="A157" s="155" t="s">
        <v>19</v>
      </c>
      <c r="B157" s="44"/>
      <c r="C157" s="130">
        <v>6121</v>
      </c>
      <c r="D157" s="134"/>
      <c r="E157" s="45" t="s">
        <v>43</v>
      </c>
      <c r="F157" s="140"/>
      <c r="G157" s="137">
        <f>G47+G72+G90+G105+G116+G137</f>
        <v>55700</v>
      </c>
      <c r="H157" s="211">
        <f>H52+H54+H58+H77+H96+H109+H125+H126</f>
        <v>52159.6</v>
      </c>
      <c r="I157" s="212">
        <f>G157+H157</f>
        <v>107859.6</v>
      </c>
      <c r="J157" s="53">
        <f>J137</f>
        <v>-36</v>
      </c>
      <c r="K157" s="212">
        <f aca="true" t="shared" si="56" ref="K157:K163">I157+J157</f>
        <v>107823.6</v>
      </c>
      <c r="L157" s="53">
        <f>L59+L53</f>
        <v>16500</v>
      </c>
      <c r="M157" s="212">
        <f aca="true" t="shared" si="57" ref="M157:M165">K157+L157</f>
        <v>124323.6</v>
      </c>
      <c r="N157" s="53">
        <f>N90+N72</f>
        <v>101.7</v>
      </c>
      <c r="O157" s="212">
        <f aca="true" t="shared" si="58" ref="O157:O165">M157+N157</f>
        <v>124425.3</v>
      </c>
      <c r="P157" s="217">
        <v>0</v>
      </c>
      <c r="Q157" s="212">
        <f>O157+P157</f>
        <v>124425.3</v>
      </c>
      <c r="R157" s="217">
        <f>R109+R54+R58+R110</f>
        <v>225.4000000000001</v>
      </c>
      <c r="S157" s="212">
        <f>Q157+R157</f>
        <v>124650.7</v>
      </c>
      <c r="T157" s="217">
        <f>T96</f>
        <v>-200</v>
      </c>
      <c r="U157" s="212">
        <f>S157+T157</f>
        <v>124450.7</v>
      </c>
      <c r="V157" s="217">
        <f>V96</f>
        <v>0</v>
      </c>
      <c r="W157" s="212">
        <f>U157+V157</f>
        <v>124450.7</v>
      </c>
      <c r="X157" s="217">
        <f>X35+X53+X54+X55+X97+X115</f>
        <v>-48205</v>
      </c>
      <c r="Y157" s="212">
        <f>W157+X157</f>
        <v>76245.7</v>
      </c>
      <c r="Z157" s="217">
        <f>Z78+Z96+Z110+Z115</f>
        <v>-224.8</v>
      </c>
      <c r="AA157" s="212">
        <f>Y157+Z157</f>
        <v>76020.9</v>
      </c>
    </row>
    <row r="158" spans="1:27" s="9" customFormat="1" ht="15">
      <c r="A158" s="155" t="s">
        <v>19</v>
      </c>
      <c r="B158" s="156"/>
      <c r="C158" s="157">
        <v>6122</v>
      </c>
      <c r="D158" s="158"/>
      <c r="E158" s="159" t="s">
        <v>119</v>
      </c>
      <c r="F158" s="160"/>
      <c r="G158" s="161">
        <v>0</v>
      </c>
      <c r="H158" s="165">
        <f>H91</f>
        <v>106.5</v>
      </c>
      <c r="I158" s="213">
        <f aca="true" t="shared" si="59" ref="I158:I165">G158+H158</f>
        <v>106.5</v>
      </c>
      <c r="J158" s="50">
        <v>0</v>
      </c>
      <c r="K158" s="213">
        <f t="shared" si="56"/>
        <v>106.5</v>
      </c>
      <c r="L158" s="50">
        <v>0</v>
      </c>
      <c r="M158" s="213">
        <f t="shared" si="57"/>
        <v>106.5</v>
      </c>
      <c r="N158" s="50">
        <v>0</v>
      </c>
      <c r="O158" s="213">
        <f t="shared" si="58"/>
        <v>106.5</v>
      </c>
      <c r="P158" s="218">
        <v>0</v>
      </c>
      <c r="Q158" s="213">
        <f aca="true" t="shared" si="60" ref="Q158:Q165">O158+P158</f>
        <v>106.5</v>
      </c>
      <c r="R158" s="218">
        <v>0</v>
      </c>
      <c r="S158" s="213">
        <f aca="true" t="shared" si="61" ref="S158:S163">Q158+R158</f>
        <v>106.5</v>
      </c>
      <c r="T158" s="218">
        <v>0</v>
      </c>
      <c r="U158" s="213">
        <f aca="true" t="shared" si="62" ref="U158:U163">S158+T158</f>
        <v>106.5</v>
      </c>
      <c r="V158" s="218">
        <v>0</v>
      </c>
      <c r="W158" s="213">
        <f aca="true" t="shared" si="63" ref="W158:W163">U158+V158</f>
        <v>106.5</v>
      </c>
      <c r="X158" s="218">
        <v>0</v>
      </c>
      <c r="Y158" s="213">
        <f aca="true" t="shared" si="64" ref="Y158:Y163">W158+X158</f>
        <v>106.5</v>
      </c>
      <c r="Z158" s="218">
        <v>0</v>
      </c>
      <c r="AA158" s="213">
        <f aca="true" t="shared" si="65" ref="AA158:AA163">Y158+Z158</f>
        <v>106.5</v>
      </c>
    </row>
    <row r="159" spans="1:27" s="9" customFormat="1" ht="15">
      <c r="A159" s="155" t="s">
        <v>19</v>
      </c>
      <c r="B159" s="47"/>
      <c r="C159" s="131">
        <v>5137</v>
      </c>
      <c r="D159" s="135"/>
      <c r="E159" s="48" t="s">
        <v>44</v>
      </c>
      <c r="F159" s="141"/>
      <c r="G159" s="138">
        <v>0</v>
      </c>
      <c r="H159" s="164">
        <f>I80</f>
        <v>978.5</v>
      </c>
      <c r="I159" s="213">
        <f t="shared" si="59"/>
        <v>978.5</v>
      </c>
      <c r="J159" s="51">
        <v>0</v>
      </c>
      <c r="K159" s="213">
        <f t="shared" si="56"/>
        <v>978.5</v>
      </c>
      <c r="L159" s="51">
        <v>0</v>
      </c>
      <c r="M159" s="213">
        <f t="shared" si="57"/>
        <v>978.5</v>
      </c>
      <c r="N159" s="51">
        <v>0</v>
      </c>
      <c r="O159" s="213">
        <f t="shared" si="58"/>
        <v>978.5</v>
      </c>
      <c r="P159" s="219">
        <v>0</v>
      </c>
      <c r="Q159" s="213">
        <f t="shared" si="60"/>
        <v>978.5</v>
      </c>
      <c r="R159" s="219">
        <f>R80</f>
        <v>-30</v>
      </c>
      <c r="S159" s="213">
        <f t="shared" si="61"/>
        <v>948.5</v>
      </c>
      <c r="T159" s="219">
        <f>T80</f>
        <v>0</v>
      </c>
      <c r="U159" s="213">
        <f t="shared" si="62"/>
        <v>948.5</v>
      </c>
      <c r="V159" s="219">
        <f>V80</f>
        <v>0</v>
      </c>
      <c r="W159" s="213">
        <f t="shared" si="63"/>
        <v>948.5</v>
      </c>
      <c r="X159" s="219">
        <f>X80</f>
        <v>0</v>
      </c>
      <c r="Y159" s="213">
        <f t="shared" si="64"/>
        <v>948.5</v>
      </c>
      <c r="Z159" s="219">
        <v>0</v>
      </c>
      <c r="AA159" s="213">
        <f t="shared" si="65"/>
        <v>948.5</v>
      </c>
    </row>
    <row r="160" spans="1:27" ht="12.75">
      <c r="A160" s="155" t="s">
        <v>19</v>
      </c>
      <c r="B160" s="156"/>
      <c r="C160" s="157">
        <v>6351</v>
      </c>
      <c r="D160" s="158"/>
      <c r="E160" s="159" t="s">
        <v>17</v>
      </c>
      <c r="F160" s="160"/>
      <c r="G160" s="161">
        <f>G135+G140+G148</f>
        <v>283</v>
      </c>
      <c r="H160" s="165">
        <f>H128+H142</f>
        <v>513</v>
      </c>
      <c r="I160" s="213">
        <f t="shared" si="59"/>
        <v>796</v>
      </c>
      <c r="J160" s="50">
        <f>J135</f>
        <v>-364</v>
      </c>
      <c r="K160" s="213">
        <f t="shared" si="56"/>
        <v>432</v>
      </c>
      <c r="L160" s="50">
        <v>0</v>
      </c>
      <c r="M160" s="213">
        <f t="shared" si="57"/>
        <v>432</v>
      </c>
      <c r="N160" s="50">
        <f>N135</f>
        <v>0</v>
      </c>
      <c r="O160" s="213">
        <f t="shared" si="58"/>
        <v>432</v>
      </c>
      <c r="P160" s="218">
        <f>P143</f>
        <v>2000</v>
      </c>
      <c r="Q160" s="213">
        <f t="shared" si="60"/>
        <v>2432</v>
      </c>
      <c r="R160" s="218">
        <f>R144</f>
        <v>84.4</v>
      </c>
      <c r="S160" s="213">
        <f t="shared" si="61"/>
        <v>2516.4</v>
      </c>
      <c r="T160" s="218">
        <f>T145</f>
        <v>550</v>
      </c>
      <c r="U160" s="213">
        <f t="shared" si="62"/>
        <v>3066.4</v>
      </c>
      <c r="V160" s="218">
        <f>V145</f>
        <v>0</v>
      </c>
      <c r="W160" s="213">
        <f t="shared" si="63"/>
        <v>3066.4</v>
      </c>
      <c r="X160" s="218">
        <f>X145</f>
        <v>0</v>
      </c>
      <c r="Y160" s="213">
        <f t="shared" si="64"/>
        <v>3066.4</v>
      </c>
      <c r="Z160" s="218">
        <f>Z143</f>
        <v>400</v>
      </c>
      <c r="AA160" s="213">
        <f t="shared" si="65"/>
        <v>3466.4</v>
      </c>
    </row>
    <row r="161" spans="1:27" ht="12.75">
      <c r="A161" s="46" t="s">
        <v>19</v>
      </c>
      <c r="B161" s="47"/>
      <c r="C161" s="131">
        <v>6313</v>
      </c>
      <c r="D161" s="135"/>
      <c r="E161" s="48" t="s">
        <v>45</v>
      </c>
      <c r="F161" s="141"/>
      <c r="G161" s="138">
        <f>G48+G73+G92+G106+G123</f>
        <v>500</v>
      </c>
      <c r="H161" s="164">
        <f>H60+H61+H62+H82+H120+H121</f>
        <v>6242.4</v>
      </c>
      <c r="I161" s="213">
        <f t="shared" si="59"/>
        <v>6742.4</v>
      </c>
      <c r="J161" s="51">
        <v>0</v>
      </c>
      <c r="K161" s="213">
        <f t="shared" si="56"/>
        <v>6742.4</v>
      </c>
      <c r="L161" s="51">
        <v>0</v>
      </c>
      <c r="M161" s="213">
        <f t="shared" si="57"/>
        <v>6742.4</v>
      </c>
      <c r="N161" s="51">
        <v>0</v>
      </c>
      <c r="O161" s="213">
        <f t="shared" si="58"/>
        <v>6742.4</v>
      </c>
      <c r="P161" s="219">
        <v>0</v>
      </c>
      <c r="Q161" s="213">
        <f t="shared" si="60"/>
        <v>6742.4</v>
      </c>
      <c r="R161" s="219">
        <f>R83+R60</f>
        <v>71.1</v>
      </c>
      <c r="S161" s="213">
        <f t="shared" si="61"/>
        <v>6813.5</v>
      </c>
      <c r="T161" s="219">
        <f>T84+T85+T111+T112+T122</f>
        <v>13580.5</v>
      </c>
      <c r="U161" s="213">
        <f t="shared" si="62"/>
        <v>20394</v>
      </c>
      <c r="V161" s="219">
        <f>V84+V85+V111+V112+V122</f>
        <v>0</v>
      </c>
      <c r="W161" s="213">
        <f t="shared" si="63"/>
        <v>20394</v>
      </c>
      <c r="X161" s="219">
        <f>X34+X63+X84+X113</f>
        <v>2500</v>
      </c>
      <c r="Y161" s="213">
        <f t="shared" si="64"/>
        <v>22894</v>
      </c>
      <c r="Z161" s="219">
        <f>Z64</f>
        <v>200</v>
      </c>
      <c r="AA161" s="213">
        <f t="shared" si="65"/>
        <v>23094</v>
      </c>
    </row>
    <row r="162" spans="1:27" ht="12.75">
      <c r="A162" s="101" t="s">
        <v>19</v>
      </c>
      <c r="B162" s="47"/>
      <c r="C162" s="131">
        <v>5171</v>
      </c>
      <c r="D162" s="135"/>
      <c r="E162" s="48" t="s">
        <v>46</v>
      </c>
      <c r="F162" s="141"/>
      <c r="G162" s="138">
        <v>0</v>
      </c>
      <c r="H162" s="164">
        <f>H36+H37+H38+H40+H41+H65+H67+H98+H99</f>
        <v>3009.5</v>
      </c>
      <c r="I162" s="213">
        <f t="shared" si="59"/>
        <v>3009.5</v>
      </c>
      <c r="J162" s="51">
        <v>0</v>
      </c>
      <c r="K162" s="213">
        <f t="shared" si="56"/>
        <v>3009.5</v>
      </c>
      <c r="L162" s="51">
        <f>L67+L114</f>
        <v>3095</v>
      </c>
      <c r="M162" s="213">
        <f t="shared" si="57"/>
        <v>6104.5</v>
      </c>
      <c r="N162" s="51">
        <f>N107+N75</f>
        <v>64.5</v>
      </c>
      <c r="O162" s="213">
        <f t="shared" si="58"/>
        <v>6169</v>
      </c>
      <c r="P162" s="219">
        <v>0</v>
      </c>
      <c r="Q162" s="213">
        <f t="shared" si="60"/>
        <v>6169</v>
      </c>
      <c r="R162" s="219">
        <f>R37+R38+R39+R57+R65+R101</f>
        <v>1975.9</v>
      </c>
      <c r="S162" s="213">
        <f t="shared" si="61"/>
        <v>8144.9</v>
      </c>
      <c r="T162" s="219">
        <f>T42+T68</f>
        <v>800</v>
      </c>
      <c r="U162" s="213">
        <f t="shared" si="62"/>
        <v>8944.9</v>
      </c>
      <c r="V162" s="219">
        <f>V66</f>
        <v>41.8</v>
      </c>
      <c r="W162" s="213">
        <f t="shared" si="63"/>
        <v>8986.699999999999</v>
      </c>
      <c r="X162" s="219">
        <f>X43+X44+X69+X71+X86+X87+X88+X102+X103+X104</f>
        <v>4705</v>
      </c>
      <c r="Y162" s="213">
        <f t="shared" si="64"/>
        <v>13691.699999999999</v>
      </c>
      <c r="Z162" s="219">
        <f>Z36+Z40+Z41+Z42+Z45+Z67+Z69+Z89+Z114</f>
        <v>-266.9</v>
      </c>
      <c r="AA162" s="213">
        <f t="shared" si="65"/>
        <v>13424.8</v>
      </c>
    </row>
    <row r="163" spans="1:27" ht="12.75">
      <c r="A163" s="46" t="s">
        <v>19</v>
      </c>
      <c r="B163" s="47"/>
      <c r="C163" s="131">
        <v>5331</v>
      </c>
      <c r="D163" s="135"/>
      <c r="E163" s="48" t="s">
        <v>48</v>
      </c>
      <c r="F163" s="141"/>
      <c r="G163" s="138">
        <f>G136+G147</f>
        <v>4517</v>
      </c>
      <c r="H163" s="164">
        <v>0</v>
      </c>
      <c r="I163" s="213">
        <f t="shared" si="59"/>
        <v>4517</v>
      </c>
      <c r="J163" s="51">
        <f>J136</f>
        <v>400</v>
      </c>
      <c r="K163" s="213">
        <f t="shared" si="56"/>
        <v>4917</v>
      </c>
      <c r="L163" s="51">
        <v>0</v>
      </c>
      <c r="M163" s="213">
        <f t="shared" si="57"/>
        <v>4917</v>
      </c>
      <c r="N163" s="51">
        <f>N136</f>
        <v>0</v>
      </c>
      <c r="O163" s="213">
        <f t="shared" si="58"/>
        <v>4917</v>
      </c>
      <c r="P163" s="219">
        <f>P146</f>
        <v>-2000</v>
      </c>
      <c r="Q163" s="213">
        <f t="shared" si="60"/>
        <v>2917</v>
      </c>
      <c r="R163" s="219">
        <f>R146</f>
        <v>0</v>
      </c>
      <c r="S163" s="213">
        <f t="shared" si="61"/>
        <v>2917</v>
      </c>
      <c r="T163" s="219">
        <f>T146</f>
        <v>0</v>
      </c>
      <c r="U163" s="213">
        <f t="shared" si="62"/>
        <v>2917</v>
      </c>
      <c r="V163" s="219">
        <f>V146</f>
        <v>0</v>
      </c>
      <c r="W163" s="213">
        <f t="shared" si="63"/>
        <v>2917</v>
      </c>
      <c r="X163" s="219">
        <f>X146</f>
        <v>0</v>
      </c>
      <c r="Y163" s="213">
        <f t="shared" si="64"/>
        <v>2917</v>
      </c>
      <c r="Z163" s="219">
        <f>Z146</f>
        <v>-400</v>
      </c>
      <c r="AA163" s="213">
        <f t="shared" si="65"/>
        <v>2517</v>
      </c>
    </row>
    <row r="164" spans="1:27" ht="12.75">
      <c r="A164" s="46" t="s">
        <v>19</v>
      </c>
      <c r="B164" s="47"/>
      <c r="C164" s="131">
        <v>5213</v>
      </c>
      <c r="D164" s="135"/>
      <c r="E164" s="48" t="s">
        <v>48</v>
      </c>
      <c r="F164" s="141"/>
      <c r="G164" s="138">
        <v>0</v>
      </c>
      <c r="H164" s="164">
        <v>0</v>
      </c>
      <c r="I164" s="138">
        <v>0</v>
      </c>
      <c r="J164" s="51">
        <v>0</v>
      </c>
      <c r="K164" s="138">
        <v>0</v>
      </c>
      <c r="L164" s="51">
        <f>L46</f>
        <v>405</v>
      </c>
      <c r="M164" s="138">
        <f t="shared" si="57"/>
        <v>405</v>
      </c>
      <c r="N164" s="51">
        <f>N49</f>
        <v>0</v>
      </c>
      <c r="O164" s="138">
        <f t="shared" si="58"/>
        <v>405</v>
      </c>
      <c r="P164" s="219">
        <v>0</v>
      </c>
      <c r="Q164" s="138">
        <f>O164+P164</f>
        <v>405</v>
      </c>
      <c r="R164" s="219">
        <f>R56</f>
        <v>1240</v>
      </c>
      <c r="S164" s="138">
        <f>Q164+R164</f>
        <v>1645</v>
      </c>
      <c r="T164" s="219">
        <f>T46</f>
        <v>495</v>
      </c>
      <c r="U164" s="138">
        <f>S164+T164</f>
        <v>2140</v>
      </c>
      <c r="V164" s="219">
        <f>V46</f>
        <v>0</v>
      </c>
      <c r="W164" s="138">
        <f>U164+V164</f>
        <v>2140</v>
      </c>
      <c r="X164" s="219">
        <f>X46</f>
        <v>0</v>
      </c>
      <c r="Y164" s="138">
        <f>W164+X164</f>
        <v>2140</v>
      </c>
      <c r="Z164" s="219">
        <f>Z46+Z56+Z70</f>
        <v>442</v>
      </c>
      <c r="AA164" s="138">
        <f>Y164+Z164</f>
        <v>2582</v>
      </c>
    </row>
    <row r="165" spans="1:27" ht="13.5" thickBot="1">
      <c r="A165" s="204" t="s">
        <v>19</v>
      </c>
      <c r="B165" s="39"/>
      <c r="C165" s="148">
        <v>6901</v>
      </c>
      <c r="D165" s="149"/>
      <c r="E165" s="150" t="s">
        <v>18</v>
      </c>
      <c r="F165" s="151"/>
      <c r="G165" s="152">
        <f>G151</f>
        <v>9000</v>
      </c>
      <c r="H165" s="208">
        <v>0</v>
      </c>
      <c r="I165" s="161">
        <f t="shared" si="59"/>
        <v>9000</v>
      </c>
      <c r="J165" s="209">
        <v>0</v>
      </c>
      <c r="K165" s="161">
        <f>I165+J165</f>
        <v>9000</v>
      </c>
      <c r="L165" s="209">
        <v>0</v>
      </c>
      <c r="M165" s="161">
        <f t="shared" si="57"/>
        <v>9000</v>
      </c>
      <c r="N165" s="209">
        <f>N150</f>
        <v>-166.2</v>
      </c>
      <c r="O165" s="161">
        <f t="shared" si="58"/>
        <v>8833.8</v>
      </c>
      <c r="P165" s="220">
        <v>0</v>
      </c>
      <c r="Q165" s="161">
        <f t="shared" si="60"/>
        <v>8833.8</v>
      </c>
      <c r="R165" s="220">
        <f>R150</f>
        <v>-3566.8</v>
      </c>
      <c r="S165" s="161">
        <f>Q165+R165</f>
        <v>5266.999999999999</v>
      </c>
      <c r="T165" s="220">
        <f>T150</f>
        <v>-5074.1</v>
      </c>
      <c r="U165" s="161">
        <f>S165+T165</f>
        <v>192.89999999999873</v>
      </c>
      <c r="V165" s="220">
        <f>V150</f>
        <v>-41.8</v>
      </c>
      <c r="W165" s="161">
        <f>U165+V165</f>
        <v>151.09999999999872</v>
      </c>
      <c r="X165" s="220">
        <f>X150</f>
        <v>0</v>
      </c>
      <c r="Y165" s="161">
        <f>W165+X165</f>
        <v>151.09999999999872</v>
      </c>
      <c r="Z165" s="220">
        <f>Z150</f>
        <v>-150.3</v>
      </c>
      <c r="AA165" s="161">
        <f>Y165+Z165</f>
        <v>0.799999999998704</v>
      </c>
    </row>
    <row r="166" spans="1:27" ht="15.75" thickBot="1">
      <c r="A166" s="102"/>
      <c r="B166" s="103"/>
      <c r="C166" s="132"/>
      <c r="D166" s="136"/>
      <c r="E166" s="104" t="s">
        <v>16</v>
      </c>
      <c r="F166" s="132"/>
      <c r="G166" s="139">
        <f aca="true" t="shared" si="66" ref="G166:O166">SUM(G157:G165)</f>
        <v>70000</v>
      </c>
      <c r="H166" s="210">
        <f t="shared" si="66"/>
        <v>63009.5</v>
      </c>
      <c r="I166" s="162">
        <f t="shared" si="66"/>
        <v>133009.5</v>
      </c>
      <c r="J166" s="146">
        <f t="shared" si="66"/>
        <v>0</v>
      </c>
      <c r="K166" s="162">
        <f t="shared" si="66"/>
        <v>133009.5</v>
      </c>
      <c r="L166" s="146">
        <f>SUM(L157:L165)</f>
        <v>20000</v>
      </c>
      <c r="M166" s="162">
        <f>SUM(M157:M165)</f>
        <v>153009.5</v>
      </c>
      <c r="N166" s="146">
        <f t="shared" si="66"/>
        <v>0</v>
      </c>
      <c r="O166" s="162">
        <f t="shared" si="66"/>
        <v>153009.5</v>
      </c>
      <c r="P166" s="231">
        <f aca="true" t="shared" si="67" ref="P166:U166">SUM(P157:P165)</f>
        <v>0</v>
      </c>
      <c r="Q166" s="162">
        <f t="shared" si="67"/>
        <v>153009.5</v>
      </c>
      <c r="R166" s="231">
        <f t="shared" si="67"/>
        <v>0</v>
      </c>
      <c r="S166" s="162">
        <f t="shared" si="67"/>
        <v>153009.49999999997</v>
      </c>
      <c r="T166" s="231">
        <f>SUM(T157:T165)</f>
        <v>10151.4</v>
      </c>
      <c r="U166" s="162">
        <f t="shared" si="67"/>
        <v>163160.89999999997</v>
      </c>
      <c r="V166" s="231">
        <f aca="true" t="shared" si="68" ref="V166:AA166">SUM(V157:V165)</f>
        <v>0</v>
      </c>
      <c r="W166" s="162">
        <f t="shared" si="68"/>
        <v>163160.9</v>
      </c>
      <c r="X166" s="231">
        <f t="shared" si="68"/>
        <v>-41000</v>
      </c>
      <c r="Y166" s="162">
        <f t="shared" si="68"/>
        <v>122160.9</v>
      </c>
      <c r="Z166" s="231">
        <f t="shared" si="68"/>
        <v>0</v>
      </c>
      <c r="AA166" s="162">
        <f t="shared" si="68"/>
        <v>122160.9</v>
      </c>
    </row>
    <row r="167" spans="1:17" ht="12.75">
      <c r="A167" s="16" t="s">
        <v>23</v>
      </c>
      <c r="B167" s="16"/>
      <c r="C167" s="40" t="s">
        <v>186</v>
      </c>
      <c r="D167" s="16"/>
      <c r="E167" s="16"/>
      <c r="F167" s="40" t="s">
        <v>118</v>
      </c>
      <c r="G167" s="61"/>
      <c r="H167" s="61"/>
      <c r="I167" s="61"/>
      <c r="J167" s="61"/>
      <c r="K167" s="61"/>
      <c r="L167" s="61"/>
      <c r="M167" s="61"/>
      <c r="N167" s="57"/>
      <c r="O167" s="57"/>
      <c r="P167" s="61"/>
      <c r="Q167" s="61"/>
    </row>
    <row r="168" spans="1:17" ht="12.75">
      <c r="A168" s="16"/>
      <c r="B168" s="16"/>
      <c r="C168" s="16"/>
      <c r="D168" s="16"/>
      <c r="E168" s="16"/>
      <c r="F168" s="16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1:17" ht="12.75">
      <c r="A169" s="97"/>
      <c r="B169" s="97"/>
      <c r="C169" s="97"/>
      <c r="D169" s="97"/>
      <c r="E169" s="97"/>
      <c r="F169" s="16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ht="12.75">
      <c r="A170" s="16"/>
      <c r="B170" s="16"/>
      <c r="C170" s="16"/>
      <c r="D170" s="16"/>
      <c r="E170" s="16"/>
      <c r="F170" s="16"/>
      <c r="G170" s="114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12.75">
      <c r="A171" s="16"/>
      <c r="B171" s="16"/>
      <c r="C171" s="16"/>
      <c r="D171" s="16"/>
      <c r="E171" s="16"/>
      <c r="F171" s="16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ht="12.75">
      <c r="A172" s="16"/>
      <c r="B172" s="16"/>
      <c r="C172" s="16"/>
      <c r="D172" s="16"/>
      <c r="E172" s="16"/>
      <c r="F172" s="16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1:17" ht="12.75">
      <c r="A173" s="16"/>
      <c r="B173" s="16"/>
      <c r="C173" s="16"/>
      <c r="D173" s="16"/>
      <c r="E173" s="16"/>
      <c r="F173" s="16"/>
      <c r="G173" s="61"/>
      <c r="H173" s="61"/>
      <c r="I173" s="114"/>
      <c r="J173" s="61"/>
      <c r="K173" s="61"/>
      <c r="L173" s="61"/>
      <c r="M173" s="61"/>
      <c r="N173" s="61"/>
      <c r="O173" s="61"/>
      <c r="P173" s="61"/>
      <c r="Q173" s="61"/>
    </row>
    <row r="174" spans="1:17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2.75">
      <c r="A176" s="16"/>
      <c r="B176" s="16"/>
      <c r="C176" s="16"/>
      <c r="D176" s="16"/>
      <c r="E176" s="16"/>
      <c r="F176" s="16"/>
      <c r="G176" s="19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</sheetData>
  <sheetProtection/>
  <mergeCells count="3">
    <mergeCell ref="H31:M31"/>
    <mergeCell ref="N31:U31"/>
    <mergeCell ref="V31:AA3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38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2012-09-13T08:31:52Z</cp:lastPrinted>
  <dcterms:created xsi:type="dcterms:W3CDTF">2007-01-11T11:12:55Z</dcterms:created>
  <dcterms:modified xsi:type="dcterms:W3CDTF">2012-10-04T09:46:28Z</dcterms:modified>
  <cp:category/>
  <cp:version/>
  <cp:contentType/>
  <cp:contentStatus/>
</cp:coreProperties>
</file>