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schválený rozpočet" sheetId="1" r:id="rId1"/>
  </sheets>
  <definedNames>
    <definedName name="_xlnm.Print_Area" localSheetId="0">'schválený rozpočet'!$A$1:$M$171</definedName>
  </definedNames>
  <calcPr fullCalcOnLoad="1"/>
</workbook>
</file>

<file path=xl/sharedStrings.xml><?xml version="1.0" encoding="utf-8"?>
<sst xmlns="http://schemas.openxmlformats.org/spreadsheetml/2006/main" count="297" uniqueCount="232">
  <si>
    <t>Limit:</t>
  </si>
  <si>
    <t>Limit celkem od poč. roku:</t>
  </si>
  <si>
    <t xml:space="preserve">I. uvolnění </t>
  </si>
  <si>
    <t>zůstatek k rozdělení</t>
  </si>
  <si>
    <t>§</t>
  </si>
  <si>
    <t>Položka</t>
  </si>
  <si>
    <t>Číslo
akce</t>
  </si>
  <si>
    <t>Organizace
Název akce</t>
  </si>
  <si>
    <t>Rozděleno:</t>
  </si>
  <si>
    <t>Rekapitulace:</t>
  </si>
  <si>
    <t>PS</t>
  </si>
  <si>
    <r>
      <t xml:space="preserve">Upravený
rozpočet
</t>
    </r>
    <r>
      <rPr>
        <sz val="10"/>
        <rFont val="Arial"/>
        <family val="2"/>
      </rPr>
      <t>v tis. Kč</t>
    </r>
  </si>
  <si>
    <r>
      <t xml:space="preserve">Zdroj krytí        </t>
    </r>
    <r>
      <rPr>
        <sz val="10"/>
        <rFont val="Arial"/>
        <family val="2"/>
      </rPr>
      <t xml:space="preserve"> úvěr           </t>
    </r>
  </si>
  <si>
    <t>investiční transfery PO</t>
  </si>
  <si>
    <t>Č. org.</t>
  </si>
  <si>
    <t>nerozdělena rezerva v limitu odvětví</t>
  </si>
  <si>
    <t>celkem</t>
  </si>
  <si>
    <t>kapitálové výdaje - investiční transfery PO</t>
  </si>
  <si>
    <t>položka</t>
  </si>
  <si>
    <t>v tis. Kč na 1 deset. místo</t>
  </si>
  <si>
    <t>Celkem</t>
  </si>
  <si>
    <t xml:space="preserve">Nové limity: </t>
  </si>
  <si>
    <t>Úprava</t>
  </si>
  <si>
    <t>UR</t>
  </si>
  <si>
    <t>Oblastní nemocnice Jičín a. s.</t>
  </si>
  <si>
    <t>Oblastní nemocnice Náchod a. s.</t>
  </si>
  <si>
    <t>ZD/09/414</t>
  </si>
  <si>
    <t>II. Etapa Generelu ON Náchod a. s.</t>
  </si>
  <si>
    <t>investiční transfery a. s.</t>
  </si>
  <si>
    <t>Oblastní nemocnice Trutnov a. s.</t>
  </si>
  <si>
    <t>Městská nemocnice, a. s., Dvůr Králové n/L.</t>
  </si>
  <si>
    <t>Zdravotnický holding KHK a. s.</t>
  </si>
  <si>
    <t>ZD/09/434</t>
  </si>
  <si>
    <t>Síťová infrastruktura - dokončení digitalizace</t>
  </si>
  <si>
    <t>Sdružení ozdravoven a léčeben okresu Trutnov</t>
  </si>
  <si>
    <t>Zdravotnická záchranná služba KHK</t>
  </si>
  <si>
    <t>kapitálové výdaje - budovy, haly a stavby</t>
  </si>
  <si>
    <t>kapitálové výdaje - investiční transfery a. s.</t>
  </si>
  <si>
    <t>běžné výdaje - opravy a udržování</t>
  </si>
  <si>
    <t>neinvestiční transfery PO</t>
  </si>
  <si>
    <t>běžné výdaje - neinvestiční transfery PO</t>
  </si>
  <si>
    <t>Odvětví: zdravotnictví</t>
  </si>
  <si>
    <t>ZD/11/441</t>
  </si>
  <si>
    <t>ZD/12/402</t>
  </si>
  <si>
    <t>ZD/11/444</t>
  </si>
  <si>
    <t>Dodávka a implem.sys.FaMa. Upgrade impl. SW podp. FaMa</t>
  </si>
  <si>
    <t>Oprava kanalizace I. a II. etapa</t>
  </si>
  <si>
    <t>Rekonstrukce rozvodu vzduchu pro operační sály</t>
  </si>
  <si>
    <t>ZD/12/435</t>
  </si>
  <si>
    <t>ZD/12/455</t>
  </si>
  <si>
    <t>Investice ve smyslu vyhl. MZ ČR č.221/2010</t>
  </si>
  <si>
    <t>ZD/13/421</t>
  </si>
  <si>
    <t>ZD/13/422</t>
  </si>
  <si>
    <t>ostatní kapitálové výdaje - rezervy kapitálových výdajů</t>
  </si>
  <si>
    <r>
      <t xml:space="preserve">změna dle usnesení Rady KHK a Zast. KHK                                                                                       </t>
    </r>
    <r>
      <rPr>
        <b/>
        <sz val="10"/>
        <rFont val="Arial"/>
        <family val="2"/>
      </rPr>
      <t xml:space="preserve">1. </t>
    </r>
    <r>
      <rPr>
        <b/>
        <i/>
        <sz val="10"/>
        <rFont val="Arial"/>
        <family val="2"/>
      </rPr>
      <t>změna rozpočtu KHK</t>
    </r>
  </si>
  <si>
    <r>
      <t>změna dle usnesení Rady KHK a Zastupitelstva KHK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2. </t>
    </r>
    <r>
      <rPr>
        <b/>
        <i/>
        <sz val="10"/>
        <rFont val="Arial"/>
        <family val="2"/>
      </rPr>
      <t>změna rozpočtu KHK</t>
    </r>
  </si>
  <si>
    <t>ZD/13/428</t>
  </si>
  <si>
    <t>Zateplení garáží a zázemí pro ZZS KHK - středisko Opočno</t>
  </si>
  <si>
    <t>ZD/13/429</t>
  </si>
  <si>
    <t>Příspěvek na přístrojové vybavení iktového centra</t>
  </si>
  <si>
    <t>ZD/13/434</t>
  </si>
  <si>
    <t>Centralizace pracovišť sterilizace a výst. kompresor. a vakuové st.</t>
  </si>
  <si>
    <t>ZD/13/440</t>
  </si>
  <si>
    <t>Zřízení ředírny cytostatik</t>
  </si>
  <si>
    <t>Sanitní vozidla</t>
  </si>
  <si>
    <t>ZD/13/443</t>
  </si>
  <si>
    <t>Výměna podlah. krytin v obj. interny a LDN-A nem. Nový Bydžov</t>
  </si>
  <si>
    <t>ZD/13/444</t>
  </si>
  <si>
    <t>Výměna podlah. krytin v obj. POO a RTO nem. Jičín</t>
  </si>
  <si>
    <t>ZD/13/448</t>
  </si>
  <si>
    <t>Výměna vstupních dveří do objektu ortopedie</t>
  </si>
  <si>
    <t>neinvestiční transfery a. s.</t>
  </si>
  <si>
    <t>běžné výdaje - neinvestiční transfery a. s.</t>
  </si>
  <si>
    <t>ZD/13/457</t>
  </si>
  <si>
    <t>Přístrojové vybavení odd. mikrobiologie - fin. př.</t>
  </si>
  <si>
    <t>ZD/13/458</t>
  </si>
  <si>
    <t>ZD/13/461</t>
  </si>
  <si>
    <t>Vým. oken a opr. omítek na objektu LDN, č.p. 1503 a přidruž. obj.</t>
  </si>
  <si>
    <t>ostatní služby</t>
  </si>
  <si>
    <t>ZD/13/465</t>
  </si>
  <si>
    <t>Oprava rozvodů teplé vody a cirkulace v LDN-A nem. Nový Bydžov</t>
  </si>
  <si>
    <t>ZD/13/466</t>
  </si>
  <si>
    <t>Výměna oken na interním pavilonu Horní nemocnice ON Náchod</t>
  </si>
  <si>
    <t>ZD/13/467</t>
  </si>
  <si>
    <t>Změna topného média (plynofikace) v sídle ZZS KHK - stř. Opočno</t>
  </si>
  <si>
    <t>ZD/13/469</t>
  </si>
  <si>
    <t>Finanční příspěvek na nákup labor. nábytku pro odd. mikrobiologie</t>
  </si>
  <si>
    <t>ZD/13/471</t>
  </si>
  <si>
    <t>Finanční příspěvek na nákup kardiologické sondy pro interní odd.</t>
  </si>
  <si>
    <t>ZD/13/472</t>
  </si>
  <si>
    <t>Fin.přísp. na zpr. studie - Infrastuktury nasaz. jednot. systemu NIS</t>
  </si>
  <si>
    <t>ZD/13/473</t>
  </si>
  <si>
    <t>ZD/13/474</t>
  </si>
  <si>
    <t>ZD/13/475</t>
  </si>
  <si>
    <t>Rekonstrukce opěrné zdi a parkoviště u interního pavilonu</t>
  </si>
  <si>
    <t>ZD/13/476</t>
  </si>
  <si>
    <t>Vyvíječ páry a parní sterilizátor</t>
  </si>
  <si>
    <t>kapitálové výdaje - stroje a zařízení</t>
  </si>
  <si>
    <t>ZD/13/478</t>
  </si>
  <si>
    <t>Kardiosonda pro ÚZ na oddělení ARO</t>
  </si>
  <si>
    <t>ZD/13/481</t>
  </si>
  <si>
    <t>Rekonstr. rozv. vzduchu pro lůž.odd. GIDP, ort., chir., ARO - hav.</t>
  </si>
  <si>
    <t>navýšení - Zastupitelstvo ze dne 3. 2. 2014</t>
  </si>
  <si>
    <t>II. úprava - navýšení - převod nedočerp. fin. prostř. k 31.12.13 do r. 2014, usnesení Zast. ze dne 3.2.2014</t>
  </si>
  <si>
    <t>Zastupitelstvo 9. 12. 2013</t>
  </si>
  <si>
    <t>III. uvolnění - zapojení nedočerp. fin. prostř. k 31.12.13 do r. 2014, usnesení Zast. ze dne 3.2.2014</t>
  </si>
  <si>
    <r>
      <t xml:space="preserve">Počáteční stav </t>
    </r>
    <r>
      <rPr>
        <sz val="10"/>
        <rFont val="Arial"/>
        <family val="2"/>
      </rPr>
      <t>/ze schváleného rozpočtu/</t>
    </r>
    <r>
      <rPr>
        <b/>
        <sz val="10"/>
        <rFont val="Arial"/>
        <family val="2"/>
      </rPr>
      <t>2014</t>
    </r>
    <r>
      <rPr>
        <sz val="10"/>
        <rFont val="Arial"/>
        <family val="2"/>
      </rPr>
      <t xml:space="preserve"> Zastupitelstvo 9.12.2013</t>
    </r>
    <r>
      <rPr>
        <b/>
        <sz val="10"/>
        <rFont val="Arial"/>
        <family val="2"/>
      </rPr>
      <t xml:space="preserve">
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</si>
  <si>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13.1.2014 Zastupitelstva konaného dne 3.2.2014  </t>
    </r>
  </si>
  <si>
    <t>Rekonstrukce přípravny radiofarmak na OMM nem. Jičín</t>
  </si>
  <si>
    <t>ZD/14/402</t>
  </si>
  <si>
    <t>Doplnění pracoviště multidisciplinární JIP nem. Broumov</t>
  </si>
  <si>
    <t>ZD/14/403</t>
  </si>
  <si>
    <t>ZD/14/405</t>
  </si>
  <si>
    <t>ZD/14/406</t>
  </si>
  <si>
    <t>Vodní chlazení náhr. zdroje 1.- 2. el. energie, změna média</t>
  </si>
  <si>
    <t>ZD/14/404</t>
  </si>
  <si>
    <t>Výměna lan u 4 ks lůžkových výtahů, pavilon GIDP</t>
  </si>
  <si>
    <t>PD Výstavby konsolidovaných laboratoří</t>
  </si>
  <si>
    <t>ZD/14/408</t>
  </si>
  <si>
    <t>Kompresorová stanice s vyvíječem kyslíku</t>
  </si>
  <si>
    <t>ZD/14/409</t>
  </si>
  <si>
    <t>Krizová připravenost - spoluúčast</t>
  </si>
  <si>
    <t>ZD/14/401</t>
  </si>
  <si>
    <t>Oprava zadních vstupů do hl. obj. nem. Broumov, vč.el.inst.+rozv.v.</t>
  </si>
  <si>
    <t>ZD/14/407</t>
  </si>
  <si>
    <t>Odstranění závad v rozvodu medicinálních plynů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</si>
  <si>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10.3.2014 Zastupitelstva konaného dne 31.3.2014  </t>
    </r>
  </si>
  <si>
    <t>ZD/14/410</t>
  </si>
  <si>
    <t>Úprava prostor pro chir.ambul. LDN - B, nem. Nový Byd., vč. PD</t>
  </si>
  <si>
    <t>ZD/14/411</t>
  </si>
  <si>
    <t>ZD/14/412</t>
  </si>
  <si>
    <t>Výměna potrubí studené a teplé vody v kolektoru obj. POO, Jičín</t>
  </si>
  <si>
    <t>Výměna podlah. krytiny na odděleních - pavilon oper. oborů, Jičín</t>
  </si>
  <si>
    <t>ZD/14/413</t>
  </si>
  <si>
    <t>Oprava výtahu v budově LDN - A, Nový Bydžov</t>
  </si>
  <si>
    <t>ZD/14/414</t>
  </si>
  <si>
    <t>Rekonstrukce prostor pro úklid.činnost, šatny, sklady, provoz.kanc.</t>
  </si>
  <si>
    <t>ZD/14/415</t>
  </si>
  <si>
    <t>Dodávka a montáž klimatizace na OKB Náchod</t>
  </si>
  <si>
    <t>ZD/14/416</t>
  </si>
  <si>
    <t>ZD/14/417</t>
  </si>
  <si>
    <t>ZD/14/418</t>
  </si>
  <si>
    <t>Oprava vnitřních prostor na oddělení endoskopie</t>
  </si>
  <si>
    <t>ZD/14/419</t>
  </si>
  <si>
    <t>Vsakovací kanalizační jímka, lůžková psychiatrie Nové Město</t>
  </si>
  <si>
    <t>ZD/14/420</t>
  </si>
  <si>
    <t>Oprava oplocení areálu lůžkové psychiatrie Nové Město</t>
  </si>
  <si>
    <t>Zhotovení rozv.vzduchu a přísl.pro oper.sály chir. a ort., vč. PD</t>
  </si>
  <si>
    <t>Oprava přístupových schodů k LSPP, vč. opr. beton podlah údržby</t>
  </si>
  <si>
    <t>ZD/14/421</t>
  </si>
  <si>
    <t>ZD/14/422</t>
  </si>
  <si>
    <t>Centrální sterilizace - instal.vzduchotech a elektropřísl.,vč. st.prac.</t>
  </si>
  <si>
    <t>ZD/14/423</t>
  </si>
  <si>
    <t>Rozšíření centrálního rozvodu kyslíku na oddělení interny v 4.NP</t>
  </si>
  <si>
    <t>ZD/14/424</t>
  </si>
  <si>
    <t>Laboratorní trakt - PD</t>
  </si>
  <si>
    <t>ZD/14/425</t>
  </si>
  <si>
    <t>Zdravotnické přístroje</t>
  </si>
  <si>
    <t>ZD/14/426</t>
  </si>
  <si>
    <t>PD laboratoře a onkologie</t>
  </si>
  <si>
    <t>ZD/14/427</t>
  </si>
  <si>
    <t>Oprava výtahu THO</t>
  </si>
  <si>
    <t>ZD/14/428</t>
  </si>
  <si>
    <t>Oprava havarijního komínu u spalovny (revizní závada)</t>
  </si>
  <si>
    <t>ZD/14/429</t>
  </si>
  <si>
    <t>Oprava ekonomizéru kotle pro spalování odpadů</t>
  </si>
  <si>
    <t>ZD/14/430</t>
  </si>
  <si>
    <t>Výtah - sklad (1 ks), jedná se o dva výtahy</t>
  </si>
  <si>
    <t>ZD/14/431</t>
  </si>
  <si>
    <t>Mělnická bouda - oprava pláště budovy</t>
  </si>
  <si>
    <t>Léčebna pro dlouhodobě nemocné Hradec Králové</t>
  </si>
  <si>
    <t>ZD/14/432</t>
  </si>
  <si>
    <t>navýšení - Zastupitelstvo ze dne 31. 3. 2014</t>
  </si>
  <si>
    <t>V. uvolnění - zapojení navýšeného limitu, usnesení Zast. ze dne 31. 3. 2014</t>
  </si>
  <si>
    <t>VI. snížení nerozděleného zůstatku, usnesení Zast. ze dne 31. 3. 2014</t>
  </si>
  <si>
    <t>Oprava fasády a výměna oken - PD</t>
  </si>
  <si>
    <t>St.úpr.pavilonu GIDP-odvětr.soc.zař.,izol.box JIP,úpr.endoskop.,instal.protipož.dv.</t>
  </si>
  <si>
    <t>IV. navýšení - z rezervy pro zdravotnictví, usnesení Zast. ze dne 31 . 3. 2014</t>
  </si>
  <si>
    <t>Rekonstrukce oplocení a vstupu do objektu nem. Jičín, včetně PD</t>
  </si>
  <si>
    <r>
      <t>Úprava +, -</t>
    </r>
    <r>
      <rPr>
        <sz val="10"/>
        <rFont val="Arial"/>
        <family val="2"/>
      </rPr>
      <t xml:space="preserve">,                              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pro usnesení Rady       konané dne    5. 5. 2014</t>
    </r>
  </si>
  <si>
    <t>nemocnice Rychnov nad Kněžnou</t>
  </si>
  <si>
    <t>Stavební úpravy lůžkové části ortopedie a chirurgie</t>
  </si>
  <si>
    <t>navýšení - Zastupitelstvo ze dne 23. 6. 2014</t>
  </si>
  <si>
    <t>VII. navýšení rozpočtu - 2. zm. rozpočtu, samostatný materiál ekonomického odboru, usnesení Zast. z 23. 6. 2014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</si>
  <si>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2.6.2014 Zastupitelstva konaného dne 23.6.2014  </t>
    </r>
  </si>
  <si>
    <t>ZD/14/434</t>
  </si>
  <si>
    <t>Přeložka hlavního vodovodu</t>
  </si>
  <si>
    <t>ZD/14/439</t>
  </si>
  <si>
    <t>Kotelna interny nem. Nový Bydžov - havárie 1 ks kotle</t>
  </si>
  <si>
    <t>Vým.hl.vstup.dveří do obj. Hor. nem.-3vstupy,vým.vst.dveří do spoj.krčku dial.</t>
  </si>
  <si>
    <t>Rekonstr.soc.prostor pro lék. pokoj  ve 3.NP,zhot.vst.katru,dod. a mont.části kr.nad vstupem-Hor.nem.</t>
  </si>
  <si>
    <t>ZD/14/433</t>
  </si>
  <si>
    <t>ZD/14/435</t>
  </si>
  <si>
    <t>Výměna okem v 2.NP nemocnice v Broumově</t>
  </si>
  <si>
    <t>ZD/14/440</t>
  </si>
  <si>
    <t>Výměna 4 ks oken na odd. ortopedie</t>
  </si>
  <si>
    <t>ZD/14/441</t>
  </si>
  <si>
    <t>Klimatizace serverovny - Horní nemocnice</t>
  </si>
  <si>
    <t>Oprava kanalizační šachty u budovy ARO a kanalizace v areálu nem.</t>
  </si>
  <si>
    <t>ZD/14/442</t>
  </si>
  <si>
    <t>Šokový zmrazovač stravy</t>
  </si>
  <si>
    <t>ZD/14/436</t>
  </si>
  <si>
    <t>Oprava výtahu - objekt stravovacího provozu</t>
  </si>
  <si>
    <t>ZD/14/437</t>
  </si>
  <si>
    <t>Úprava podkroví v hlavní budově</t>
  </si>
  <si>
    <t>ZD/14/438</t>
  </si>
  <si>
    <t>VIII. navýšení nerozděleného zůstatku, usnesení Zast. ze dne 23. 6. 2014</t>
  </si>
  <si>
    <t>Budova č. p. 36 Pec pod Sněžkou (Salomon) - rekonstr. soc. zař.</t>
  </si>
  <si>
    <t>změna dle usnesení Rady KHK a Zastupitelstva KHK                                                                                                                                  3. změna rozpočtu KHK</t>
  </si>
  <si>
    <t>ZD/14/443</t>
  </si>
  <si>
    <t>Staveb.úpravy neurolog.odd. - JIP, IV. nadzemní podlaží, Dolní nem.</t>
  </si>
  <si>
    <t>ZD/14/444</t>
  </si>
  <si>
    <t>Potrubní pošta mezi Horní a Dolní nemocnicí ON Náchod a. s.(oprava)</t>
  </si>
  <si>
    <t>Multifunkční RTG přístroj s C ramenem pro ON Náchod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</si>
  <si>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28.7.2014, Rozpočtové opatření č. 82  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</si>
  <si>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30.6.2014, Rozpočtové opatření č. 64  </t>
    </r>
  </si>
  <si>
    <t>běžné výdaje odvětví - opravy a udržování</t>
  </si>
  <si>
    <t>navýšení - Zastupitelstvo ze dne 15. 9. 2014</t>
  </si>
  <si>
    <t>IX. navýšení nerozděleného zůstatku, usnesení Rady ze dne 30. 6. 2014</t>
  </si>
  <si>
    <t>X. navýšení položky 6313 - 3. změnou rozpočtu (mat. ekonom. odboru), usnesení Zastupitelstva ze dne 15. 9. 2014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</si>
  <si>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Zastupitelstva konaného dne 15. 9. 2014  </t>
    </r>
  </si>
  <si>
    <t>změna dle usnesení Rady KHK a Zastupitelstva KHK                                                                                                                                  4. změna rozpočtu KHK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</si>
  <si>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20.10.2014 Zastupitelstva konaného dne 3.11.2014  </t>
    </r>
  </si>
  <si>
    <t>ZD/14/445</t>
  </si>
  <si>
    <t>Výměna podlahové krytiny na chodbě odd. LDN B Jaroměř</t>
  </si>
  <si>
    <t>ZD/14/446</t>
  </si>
  <si>
    <t>Výměníková stanice - výměna 2 ks výměníků</t>
  </si>
  <si>
    <t>ZD/14/447</t>
  </si>
  <si>
    <t>Oprava mrazícího boxu skladu potravin a chladících boxů zel. a ml. výr.</t>
  </si>
  <si>
    <t>navýšení - Zastupitelstvo ze dne 3. 11. 2014</t>
  </si>
  <si>
    <t>XI. navýšení rozpočtu odvětví zdravotnictví z rezervy kapitoly 50, usnesení Zastupitelstva ze dne 3. 11. 2014</t>
  </si>
  <si>
    <t>Kapitola 50 - Fond rozvoje a reprodukce Královéhradeckého kraje rok 2014 - sumář 4. zm. rozpočtu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</si>
</sst>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00\ 00"/>
    <numFmt numFmtId="167" formatCode="0.0"/>
  </numFmts>
  <fonts count="58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b/>
      <i/>
      <sz val="10"/>
      <color indexed="48"/>
      <name val="Arial"/>
      <family val="2"/>
    </font>
    <font>
      <i/>
      <sz val="12"/>
      <name val="Arial"/>
      <family val="2"/>
    </font>
    <font>
      <b/>
      <sz val="10"/>
      <color indexed="10"/>
      <name val="Arial"/>
      <family val="2"/>
    </font>
    <font>
      <i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7"/>
      <name val="Arial"/>
      <family val="2"/>
    </font>
    <font>
      <b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rgb="FF7030A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0" fillId="0" borderId="8" applyAlignment="0">
      <protection/>
    </xf>
    <xf numFmtId="0" fontId="50" fillId="0" borderId="0" applyNumberFormat="0" applyFill="0" applyBorder="0" applyAlignment="0" applyProtection="0"/>
    <xf numFmtId="0" fontId="51" fillId="25" borderId="9" applyNumberFormat="0" applyAlignment="0" applyProtection="0"/>
    <xf numFmtId="0" fontId="52" fillId="26" borderId="9" applyNumberFormat="0" applyAlignment="0" applyProtection="0"/>
    <xf numFmtId="0" fontId="53" fillId="26" borderId="10" applyNumberFormat="0" applyAlignment="0" applyProtection="0"/>
    <xf numFmtId="0" fontId="54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5" fillId="0" borderId="16" xfId="0" applyFont="1" applyBorder="1" applyAlignment="1">
      <alignment horizontal="left"/>
    </xf>
    <xf numFmtId="0" fontId="0" fillId="0" borderId="17" xfId="0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4" fontId="0" fillId="0" borderId="15" xfId="0" applyNumberFormat="1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4" fontId="0" fillId="0" borderId="27" xfId="0" applyNumberFormat="1" applyFont="1" applyBorder="1" applyAlignment="1">
      <alignment horizontal="left"/>
    </xf>
    <xf numFmtId="164" fontId="0" fillId="0" borderId="0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8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left"/>
    </xf>
    <xf numFmtId="164" fontId="0" fillId="0" borderId="21" xfId="0" applyNumberFormat="1" applyFont="1" applyFill="1" applyBorder="1" applyAlignment="1">
      <alignment horizontal="right"/>
    </xf>
    <xf numFmtId="0" fontId="4" fillId="0" borderId="29" xfId="0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left"/>
    </xf>
    <xf numFmtId="164" fontId="0" fillId="0" borderId="8" xfId="0" applyNumberFormat="1" applyFont="1" applyFill="1" applyBorder="1" applyAlignment="1">
      <alignment horizontal="right"/>
    </xf>
    <xf numFmtId="0" fontId="4" fillId="0" borderId="30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left" wrapText="1"/>
    </xf>
    <xf numFmtId="4" fontId="0" fillId="0" borderId="23" xfId="0" applyNumberFormat="1" applyFont="1" applyFill="1" applyBorder="1" applyAlignment="1">
      <alignment horizontal="left"/>
    </xf>
    <xf numFmtId="0" fontId="4" fillId="0" borderId="3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 wrapText="1"/>
    </xf>
    <xf numFmtId="4" fontId="0" fillId="0" borderId="24" xfId="0" applyNumberFormat="1" applyFont="1" applyFill="1" applyBorder="1" applyAlignment="1">
      <alignment horizontal="left"/>
    </xf>
    <xf numFmtId="0" fontId="0" fillId="0" borderId="2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164" fontId="3" fillId="0" borderId="12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4" fillId="0" borderId="33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 wrapText="1"/>
    </xf>
    <xf numFmtId="0" fontId="0" fillId="0" borderId="34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35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4" fillId="0" borderId="26" xfId="0" applyFont="1" applyBorder="1" applyAlignment="1">
      <alignment horizontal="left"/>
    </xf>
    <xf numFmtId="164" fontId="0" fillId="0" borderId="0" xfId="0" applyNumberFormat="1" applyFont="1" applyAlignment="1">
      <alignment horizontal="right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40" xfId="0" applyFont="1" applyBorder="1" applyAlignment="1">
      <alignment horizontal="left"/>
    </xf>
    <xf numFmtId="0" fontId="4" fillId="33" borderId="11" xfId="0" applyFont="1" applyFill="1" applyBorder="1" applyAlignment="1">
      <alignment horizontal="center" wrapText="1"/>
    </xf>
    <xf numFmtId="0" fontId="0" fillId="0" borderId="41" xfId="0" applyFont="1" applyBorder="1" applyAlignment="1">
      <alignment horizontal="center"/>
    </xf>
    <xf numFmtId="0" fontId="0" fillId="0" borderId="23" xfId="0" applyFont="1" applyBorder="1" applyAlignment="1">
      <alignment horizontal="left"/>
    </xf>
    <xf numFmtId="4" fontId="0" fillId="0" borderId="0" xfId="0" applyNumberFormat="1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0" fillId="0" borderId="43" xfId="0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4" fontId="0" fillId="0" borderId="37" xfId="0" applyNumberFormat="1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164" fontId="4" fillId="0" borderId="21" xfId="0" applyNumberFormat="1" applyFont="1" applyFill="1" applyBorder="1" applyAlignment="1">
      <alignment horizontal="right"/>
    </xf>
    <xf numFmtId="0" fontId="4" fillId="0" borderId="44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left"/>
    </xf>
    <xf numFmtId="0" fontId="6" fillId="0" borderId="45" xfId="0" applyFont="1" applyFill="1" applyBorder="1" applyAlignment="1">
      <alignment horizontal="left"/>
    </xf>
    <xf numFmtId="4" fontId="0" fillId="0" borderId="45" xfId="0" applyNumberFormat="1" applyFont="1" applyFill="1" applyBorder="1" applyAlignment="1">
      <alignment horizontal="left"/>
    </xf>
    <xf numFmtId="0" fontId="4" fillId="0" borderId="46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left"/>
    </xf>
    <xf numFmtId="4" fontId="4" fillId="0" borderId="19" xfId="0" applyNumberFormat="1" applyFont="1" applyBorder="1" applyAlignment="1">
      <alignment horizontal="left"/>
    </xf>
    <xf numFmtId="4" fontId="0" fillId="0" borderId="33" xfId="0" applyNumberFormat="1" applyFont="1" applyFill="1" applyBorder="1" applyAlignment="1">
      <alignment horizontal="left"/>
    </xf>
    <xf numFmtId="164" fontId="4" fillId="0" borderId="24" xfId="0" applyNumberFormat="1" applyFont="1" applyFill="1" applyBorder="1" applyAlignment="1">
      <alignment horizontal="right"/>
    </xf>
    <xf numFmtId="0" fontId="6" fillId="0" borderId="45" xfId="0" applyFont="1" applyFill="1" applyBorder="1" applyAlignment="1">
      <alignment horizontal="left" wrapText="1"/>
    </xf>
    <xf numFmtId="0" fontId="0" fillId="0" borderId="24" xfId="0" applyFont="1" applyFill="1" applyBorder="1" applyAlignment="1">
      <alignment horizontal="left"/>
    </xf>
    <xf numFmtId="0" fontId="0" fillId="0" borderId="46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left"/>
    </xf>
    <xf numFmtId="4" fontId="0" fillId="0" borderId="33" xfId="0" applyNumberFormat="1" applyFont="1" applyFill="1" applyBorder="1" applyAlignment="1">
      <alignment horizontal="left" wrapText="1"/>
    </xf>
    <xf numFmtId="0" fontId="0" fillId="0" borderId="47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5" fillId="0" borderId="48" xfId="0" applyFont="1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49" xfId="0" applyFont="1" applyFill="1" applyBorder="1" applyAlignment="1">
      <alignment horizontal="left"/>
    </xf>
    <xf numFmtId="0" fontId="0" fillId="0" borderId="50" xfId="0" applyFont="1" applyFill="1" applyBorder="1" applyAlignment="1">
      <alignment horizontal="left"/>
    </xf>
    <xf numFmtId="164" fontId="0" fillId="0" borderId="40" xfId="0" applyNumberFormat="1" applyFont="1" applyFill="1" applyBorder="1" applyAlignment="1">
      <alignment horizontal="right"/>
    </xf>
    <xf numFmtId="4" fontId="0" fillId="0" borderId="43" xfId="0" applyNumberFormat="1" applyFont="1" applyFill="1" applyBorder="1" applyAlignment="1">
      <alignment horizontal="left"/>
    </xf>
    <xf numFmtId="0" fontId="0" fillId="0" borderId="8" xfId="47" applyFont="1" applyFill="1" applyBorder="1">
      <alignment/>
      <protection/>
    </xf>
    <xf numFmtId="0" fontId="0" fillId="0" borderId="8" xfId="47" applyFont="1" applyBorder="1" applyAlignment="1">
      <alignment horizontal="left" vertical="center" wrapText="1"/>
      <protection/>
    </xf>
    <xf numFmtId="0" fontId="0" fillId="34" borderId="8" xfId="48" applyFont="1" applyFill="1" applyBorder="1" applyAlignment="1">
      <alignment horizontal="left" vertical="center" wrapText="1"/>
      <protection/>
    </xf>
    <xf numFmtId="164" fontId="0" fillId="0" borderId="43" xfId="0" applyNumberFormat="1" applyFont="1" applyFill="1" applyBorder="1" applyAlignment="1">
      <alignment horizontal="right"/>
    </xf>
    <xf numFmtId="4" fontId="0" fillId="0" borderId="40" xfId="0" applyNumberFormat="1" applyFont="1" applyFill="1" applyBorder="1" applyAlignment="1">
      <alignment horizontal="left"/>
    </xf>
    <xf numFmtId="0" fontId="0" fillId="34" borderId="8" xfId="47" applyFont="1" applyFill="1" applyBorder="1">
      <alignment/>
      <protection/>
    </xf>
    <xf numFmtId="0" fontId="0" fillId="0" borderId="8" xfId="48" applyFont="1" applyFill="1" applyBorder="1" applyAlignment="1">
      <alignment horizontal="left" wrapText="1"/>
      <protection/>
    </xf>
    <xf numFmtId="0" fontId="0" fillId="34" borderId="21" xfId="47" applyFont="1" applyFill="1" applyBorder="1">
      <alignment/>
      <protection/>
    </xf>
    <xf numFmtId="4" fontId="0" fillId="0" borderId="0" xfId="0" applyNumberFormat="1" applyAlignment="1">
      <alignment horizontal="right"/>
    </xf>
    <xf numFmtId="0" fontId="0" fillId="0" borderId="51" xfId="0" applyBorder="1" applyAlignment="1">
      <alignment horizontal="left"/>
    </xf>
    <xf numFmtId="164" fontId="4" fillId="0" borderId="0" xfId="0" applyNumberFormat="1" applyFont="1" applyAlignment="1">
      <alignment horizontal="right"/>
    </xf>
    <xf numFmtId="0" fontId="1" fillId="0" borderId="8" xfId="47" applyFont="1" applyFill="1" applyBorder="1">
      <alignment/>
      <protection/>
    </xf>
    <xf numFmtId="164" fontId="0" fillId="0" borderId="0" xfId="0" applyNumberFormat="1" applyAlignment="1">
      <alignment/>
    </xf>
    <xf numFmtId="4" fontId="9" fillId="0" borderId="48" xfId="0" applyNumberFormat="1" applyFont="1" applyBorder="1" applyAlignment="1">
      <alignment horizontal="right"/>
    </xf>
    <xf numFmtId="4" fontId="8" fillId="0" borderId="35" xfId="0" applyNumberFormat="1" applyFont="1" applyBorder="1" applyAlignment="1">
      <alignment horizontal="right"/>
    </xf>
    <xf numFmtId="4" fontId="8" fillId="0" borderId="36" xfId="0" applyNumberFormat="1" applyFont="1" applyBorder="1" applyAlignment="1">
      <alignment horizontal="right"/>
    </xf>
    <xf numFmtId="4" fontId="8" fillId="0" borderId="51" xfId="0" applyNumberFormat="1" applyFont="1" applyBorder="1" applyAlignment="1">
      <alignment horizontal="right"/>
    </xf>
    <xf numFmtId="4" fontId="9" fillId="0" borderId="2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8" fillId="0" borderId="0" xfId="0" applyNumberFormat="1" applyFont="1" applyAlignment="1">
      <alignment horizontal="left"/>
    </xf>
    <xf numFmtId="4" fontId="7" fillId="0" borderId="52" xfId="0" applyNumberFormat="1" applyFont="1" applyBorder="1" applyAlignment="1">
      <alignment horizontal="right"/>
    </xf>
    <xf numFmtId="4" fontId="12" fillId="0" borderId="53" xfId="0" applyNumberFormat="1" applyFont="1" applyBorder="1" applyAlignment="1">
      <alignment horizontal="right"/>
    </xf>
    <xf numFmtId="4" fontId="7" fillId="0" borderId="54" xfId="0" applyNumberFormat="1" applyFont="1" applyBorder="1" applyAlignment="1">
      <alignment horizontal="right"/>
    </xf>
    <xf numFmtId="4" fontId="12" fillId="0" borderId="54" xfId="0" applyNumberFormat="1" applyFont="1" applyBorder="1" applyAlignment="1">
      <alignment horizontal="right"/>
    </xf>
    <xf numFmtId="4" fontId="12" fillId="0" borderId="55" xfId="0" applyNumberFormat="1" applyFont="1" applyBorder="1" applyAlignment="1">
      <alignment horizontal="right"/>
    </xf>
    <xf numFmtId="4" fontId="12" fillId="0" borderId="56" xfId="0" applyNumberFormat="1" applyFont="1" applyBorder="1" applyAlignment="1">
      <alignment horizontal="right"/>
    </xf>
    <xf numFmtId="4" fontId="7" fillId="0" borderId="57" xfId="0" applyNumberFormat="1" applyFont="1" applyBorder="1" applyAlignment="1">
      <alignment horizontal="right"/>
    </xf>
    <xf numFmtId="4" fontId="14" fillId="0" borderId="0" xfId="0" applyNumberFormat="1" applyFont="1" applyAlignment="1">
      <alignment horizontal="right"/>
    </xf>
    <xf numFmtId="4" fontId="11" fillId="0" borderId="24" xfId="0" applyNumberFormat="1" applyFont="1" applyFill="1" applyBorder="1" applyAlignment="1">
      <alignment horizontal="right"/>
    </xf>
    <xf numFmtId="4" fontId="0" fillId="33" borderId="32" xfId="0" applyNumberFormat="1" applyFont="1" applyFill="1" applyBorder="1" applyAlignment="1">
      <alignment horizontal="right"/>
    </xf>
    <xf numFmtId="4" fontId="11" fillId="0" borderId="58" xfId="0" applyNumberFormat="1" applyFont="1" applyFill="1" applyBorder="1" applyAlignment="1">
      <alignment horizontal="right"/>
    </xf>
    <xf numFmtId="4" fontId="0" fillId="0" borderId="59" xfId="0" applyNumberFormat="1" applyFont="1" applyFill="1" applyBorder="1" applyAlignment="1">
      <alignment horizontal="right"/>
    </xf>
    <xf numFmtId="4" fontId="0" fillId="33" borderId="29" xfId="0" applyNumberFormat="1" applyFont="1" applyFill="1" applyBorder="1" applyAlignment="1">
      <alignment horizontal="right"/>
    </xf>
    <xf numFmtId="4" fontId="0" fillId="0" borderId="60" xfId="0" applyNumberFormat="1" applyFont="1" applyFill="1" applyBorder="1" applyAlignment="1">
      <alignment horizontal="right"/>
    </xf>
    <xf numFmtId="4" fontId="0" fillId="33" borderId="31" xfId="0" applyNumberFormat="1" applyFont="1" applyFill="1" applyBorder="1" applyAlignment="1">
      <alignment horizontal="right"/>
    </xf>
    <xf numFmtId="4" fontId="4" fillId="35" borderId="60" xfId="0" applyNumberFormat="1" applyFont="1" applyFill="1" applyBorder="1" applyAlignment="1">
      <alignment horizontal="right"/>
    </xf>
    <xf numFmtId="4" fontId="55" fillId="33" borderId="31" xfId="0" applyNumberFormat="1" applyFont="1" applyFill="1" applyBorder="1" applyAlignment="1">
      <alignment horizontal="right"/>
    </xf>
    <xf numFmtId="4" fontId="4" fillId="35" borderId="50" xfId="0" applyNumberFormat="1" applyFont="1" applyFill="1" applyBorder="1" applyAlignment="1">
      <alignment horizontal="right"/>
    </xf>
    <xf numFmtId="4" fontId="4" fillId="36" borderId="50" xfId="0" applyNumberFormat="1" applyFont="1" applyFill="1" applyBorder="1" applyAlignment="1">
      <alignment horizontal="right"/>
    </xf>
    <xf numFmtId="4" fontId="56" fillId="33" borderId="31" xfId="0" applyNumberFormat="1" applyFont="1" applyFill="1" applyBorder="1" applyAlignment="1">
      <alignment horizontal="right"/>
    </xf>
    <xf numFmtId="4" fontId="4" fillId="36" borderId="60" xfId="0" applyNumberFormat="1" applyFont="1" applyFill="1" applyBorder="1" applyAlignment="1">
      <alignment horizontal="right"/>
    </xf>
    <xf numFmtId="4" fontId="4" fillId="37" borderId="59" xfId="0" applyNumberFormat="1" applyFont="1" applyFill="1" applyBorder="1" applyAlignment="1">
      <alignment horizontal="right"/>
    </xf>
    <xf numFmtId="4" fontId="57" fillId="33" borderId="29" xfId="0" applyNumberFormat="1" applyFont="1" applyFill="1" applyBorder="1" applyAlignment="1">
      <alignment horizontal="right"/>
    </xf>
    <xf numFmtId="4" fontId="4" fillId="37" borderId="61" xfId="0" applyNumberFormat="1" applyFont="1" applyFill="1" applyBorder="1" applyAlignment="1">
      <alignment horizontal="right"/>
    </xf>
    <xf numFmtId="4" fontId="57" fillId="33" borderId="31" xfId="0" applyNumberFormat="1" applyFont="1" applyFill="1" applyBorder="1" applyAlignment="1">
      <alignment horizontal="right"/>
    </xf>
    <xf numFmtId="4" fontId="0" fillId="0" borderId="8" xfId="0" applyNumberFormat="1" applyFont="1" applyFill="1" applyBorder="1" applyAlignment="1">
      <alignment horizontal="right"/>
    </xf>
    <xf numFmtId="4" fontId="0" fillId="33" borderId="28" xfId="0" applyNumberFormat="1" applyFont="1" applyFill="1" applyBorder="1" applyAlignment="1">
      <alignment horizontal="right"/>
    </xf>
    <xf numFmtId="4" fontId="0" fillId="0" borderId="49" xfId="0" applyNumberFormat="1" applyFont="1" applyFill="1" applyBorder="1" applyAlignment="1">
      <alignment horizontal="right"/>
    </xf>
    <xf numFmtId="4" fontId="4" fillId="35" borderId="8" xfId="0" applyNumberFormat="1" applyFont="1" applyFill="1" applyBorder="1" applyAlignment="1">
      <alignment horizontal="right"/>
    </xf>
    <xf numFmtId="4" fontId="13" fillId="33" borderId="29" xfId="0" applyNumberFormat="1" applyFont="1" applyFill="1" applyBorder="1" applyAlignment="1">
      <alignment horizontal="right"/>
    </xf>
    <xf numFmtId="4" fontId="4" fillId="35" borderId="59" xfId="0" applyNumberFormat="1" applyFont="1" applyFill="1" applyBorder="1" applyAlignment="1">
      <alignment horizontal="right"/>
    </xf>
    <xf numFmtId="4" fontId="4" fillId="36" borderId="49" xfId="0" applyNumberFormat="1" applyFont="1" applyFill="1" applyBorder="1" applyAlignment="1">
      <alignment horizontal="right"/>
    </xf>
    <xf numFmtId="4" fontId="56" fillId="33" borderId="29" xfId="0" applyNumberFormat="1" applyFont="1" applyFill="1" applyBorder="1" applyAlignment="1">
      <alignment horizontal="right"/>
    </xf>
    <xf numFmtId="4" fontId="4" fillId="36" borderId="59" xfId="0" applyNumberFormat="1" applyFont="1" applyFill="1" applyBorder="1" applyAlignment="1">
      <alignment horizontal="right"/>
    </xf>
    <xf numFmtId="4" fontId="11" fillId="0" borderId="21" xfId="0" applyNumberFormat="1" applyFont="1" applyFill="1" applyBorder="1" applyAlignment="1">
      <alignment horizontal="right"/>
    </xf>
    <xf numFmtId="4" fontId="11" fillId="0" borderId="60" xfId="0" applyNumberFormat="1" applyFont="1" applyFill="1" applyBorder="1" applyAlignment="1">
      <alignment horizontal="right"/>
    </xf>
    <xf numFmtId="4" fontId="4" fillId="35" borderId="49" xfId="0" applyNumberFormat="1" applyFont="1" applyFill="1" applyBorder="1" applyAlignment="1">
      <alignment horizontal="right"/>
    </xf>
    <xf numFmtId="4" fontId="57" fillId="33" borderId="46" xfId="0" applyNumberFormat="1" applyFont="1" applyFill="1" applyBorder="1" applyAlignment="1">
      <alignment horizontal="right"/>
    </xf>
    <xf numFmtId="4" fontId="0" fillId="0" borderId="50" xfId="0" applyNumberFormat="1" applyFont="1" applyFill="1" applyBorder="1" applyAlignment="1">
      <alignment horizontal="right"/>
    </xf>
    <xf numFmtId="4" fontId="0" fillId="0" borderId="21" xfId="0" applyNumberFormat="1" applyFont="1" applyFill="1" applyBorder="1" applyAlignment="1">
      <alignment horizontal="right"/>
    </xf>
    <xf numFmtId="4" fontId="13" fillId="33" borderId="31" xfId="0" applyNumberFormat="1" applyFont="1" applyFill="1" applyBorder="1" applyAlignment="1">
      <alignment horizontal="right"/>
    </xf>
    <xf numFmtId="4" fontId="11" fillId="0" borderId="24" xfId="0" applyNumberFormat="1" applyFont="1" applyFill="1" applyBorder="1" applyAlignment="1">
      <alignment horizontal="right" wrapText="1"/>
    </xf>
    <xf numFmtId="4" fontId="11" fillId="0" borderId="58" xfId="0" applyNumberFormat="1" applyFont="1" applyFill="1" applyBorder="1" applyAlignment="1">
      <alignment horizontal="right" wrapText="1"/>
    </xf>
    <xf numFmtId="4" fontId="4" fillId="35" borderId="33" xfId="0" applyNumberFormat="1" applyFont="1" applyFill="1" applyBorder="1" applyAlignment="1">
      <alignment horizontal="right"/>
    </xf>
    <xf numFmtId="4" fontId="13" fillId="33" borderId="46" xfId="0" applyNumberFormat="1" applyFont="1" applyFill="1" applyBorder="1" applyAlignment="1">
      <alignment horizontal="right"/>
    </xf>
    <xf numFmtId="4" fontId="4" fillId="35" borderId="61" xfId="0" applyNumberFormat="1" applyFont="1" applyFill="1" applyBorder="1" applyAlignment="1">
      <alignment horizontal="right"/>
    </xf>
    <xf numFmtId="4" fontId="11" fillId="0" borderId="45" xfId="0" applyNumberFormat="1" applyFont="1" applyFill="1" applyBorder="1" applyAlignment="1">
      <alignment horizontal="right"/>
    </xf>
    <xf numFmtId="4" fontId="0" fillId="33" borderId="44" xfId="0" applyNumberFormat="1" applyFont="1" applyFill="1" applyBorder="1" applyAlignment="1">
      <alignment horizontal="right"/>
    </xf>
    <xf numFmtId="4" fontId="11" fillId="0" borderId="62" xfId="0" applyNumberFormat="1" applyFont="1" applyFill="1" applyBorder="1" applyAlignment="1">
      <alignment horizontal="right"/>
    </xf>
    <xf numFmtId="4" fontId="4" fillId="38" borderId="33" xfId="0" applyNumberFormat="1" applyFont="1" applyFill="1" applyBorder="1" applyAlignment="1">
      <alignment horizontal="right"/>
    </xf>
    <xf numFmtId="4" fontId="55" fillId="33" borderId="46" xfId="0" applyNumberFormat="1" applyFont="1" applyFill="1" applyBorder="1" applyAlignment="1">
      <alignment horizontal="right"/>
    </xf>
    <xf numFmtId="4" fontId="4" fillId="38" borderId="61" xfId="0" applyNumberFormat="1" applyFont="1" applyFill="1" applyBorder="1" applyAlignment="1">
      <alignment horizontal="right"/>
    </xf>
    <xf numFmtId="4" fontId="3" fillId="0" borderId="12" xfId="0" applyNumberFormat="1" applyFont="1" applyFill="1" applyBorder="1" applyAlignment="1">
      <alignment horizontal="right"/>
    </xf>
    <xf numFmtId="4" fontId="3" fillId="33" borderId="11" xfId="0" applyNumberFormat="1" applyFont="1" applyFill="1" applyBorder="1" applyAlignment="1">
      <alignment horizontal="right"/>
    </xf>
    <xf numFmtId="4" fontId="3" fillId="39" borderId="13" xfId="0" applyNumberFormat="1" applyFont="1" applyFill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0" xfId="0" applyNumberFormat="1" applyBorder="1" applyAlignment="1">
      <alignment horizontal="right"/>
    </xf>
    <xf numFmtId="4" fontId="9" fillId="0" borderId="13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4" fontId="0" fillId="0" borderId="35" xfId="0" applyNumberFormat="1" applyFont="1" applyBorder="1" applyAlignment="1">
      <alignment horizontal="right"/>
    </xf>
    <xf numFmtId="4" fontId="0" fillId="33" borderId="32" xfId="0" applyNumberFormat="1" applyFont="1" applyFill="1" applyBorder="1" applyAlignment="1">
      <alignment horizontal="right"/>
    </xf>
    <xf numFmtId="4" fontId="0" fillId="0" borderId="58" xfId="0" applyNumberFormat="1" applyFont="1" applyBorder="1" applyAlignment="1">
      <alignment horizontal="right"/>
    </xf>
    <xf numFmtId="4" fontId="0" fillId="0" borderId="36" xfId="0" applyNumberFormat="1" applyFont="1" applyBorder="1" applyAlignment="1">
      <alignment horizontal="right"/>
    </xf>
    <xf numFmtId="4" fontId="0" fillId="33" borderId="29" xfId="0" applyNumberFormat="1" applyFont="1" applyFill="1" applyBorder="1" applyAlignment="1">
      <alignment horizontal="right"/>
    </xf>
    <xf numFmtId="4" fontId="0" fillId="0" borderId="59" xfId="0" applyNumberFormat="1" applyFont="1" applyBorder="1" applyAlignment="1">
      <alignment horizontal="right"/>
    </xf>
    <xf numFmtId="4" fontId="0" fillId="0" borderId="38" xfId="0" applyNumberFormat="1" applyFont="1" applyBorder="1" applyAlignment="1">
      <alignment horizontal="right"/>
    </xf>
    <xf numFmtId="4" fontId="0" fillId="33" borderId="30" xfId="0" applyNumberFormat="1" applyFont="1" applyFill="1" applyBorder="1" applyAlignment="1">
      <alignment horizontal="right"/>
    </xf>
    <xf numFmtId="4" fontId="0" fillId="0" borderId="60" xfId="0" applyNumberFormat="1" applyFont="1" applyBorder="1" applyAlignment="1">
      <alignment horizontal="right"/>
    </xf>
    <xf numFmtId="4" fontId="0" fillId="33" borderId="29" xfId="0" applyNumberFormat="1" applyFill="1" applyBorder="1" applyAlignment="1">
      <alignment horizontal="right"/>
    </xf>
    <xf numFmtId="4" fontId="0" fillId="0" borderId="51" xfId="0" applyNumberFormat="1" applyFont="1" applyBorder="1" applyAlignment="1">
      <alignment horizontal="right"/>
    </xf>
    <xf numFmtId="4" fontId="0" fillId="33" borderId="30" xfId="0" applyNumberFormat="1" applyFill="1" applyBorder="1" applyAlignment="1">
      <alignment horizontal="right"/>
    </xf>
    <xf numFmtId="4" fontId="3" fillId="0" borderId="48" xfId="0" applyNumberFormat="1" applyFont="1" applyBorder="1" applyAlignment="1">
      <alignment horizontal="right"/>
    </xf>
    <xf numFmtId="4" fontId="3" fillId="0" borderId="25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164" fontId="0" fillId="0" borderId="16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48" xfId="0" applyBorder="1" applyAlignment="1">
      <alignment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 2" xfId="47"/>
    <cellStyle name="normální 3" xfId="48"/>
    <cellStyle name="Poznámka" xfId="49"/>
    <cellStyle name="Percent" xfId="50"/>
    <cellStyle name="Propojená buňka" xfId="51"/>
    <cellStyle name="Followed Hyperlink" xfId="52"/>
    <cellStyle name="Správně" xfId="53"/>
    <cellStyle name="Styl 1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3"/>
  <sheetViews>
    <sheetView tabSelected="1" workbookViewId="0" topLeftCell="A1">
      <selection activeCell="A2" sqref="A2"/>
    </sheetView>
  </sheetViews>
  <sheetFormatPr defaultColWidth="9.140625" defaultRowHeight="12.75"/>
  <cols>
    <col min="1" max="1" width="4.421875" style="0" customWidth="1"/>
    <col min="2" max="2" width="5.57421875" style="0" customWidth="1"/>
    <col min="3" max="3" width="6.421875" style="0" customWidth="1"/>
    <col min="4" max="4" width="9.8515625" style="0" customWidth="1"/>
    <col min="5" max="5" width="59.140625" style="0" customWidth="1"/>
    <col min="6" max="23" width="13.00390625" style="0" customWidth="1"/>
  </cols>
  <sheetData>
    <row r="1" spans="1:19" s="1" customFormat="1" ht="19.5" customHeight="1">
      <c r="A1" s="11" t="s">
        <v>231</v>
      </c>
      <c r="B1" s="12"/>
      <c r="C1" s="12"/>
      <c r="D1" s="12"/>
      <c r="E1" s="12"/>
      <c r="F1" s="12"/>
      <c r="G1" s="12"/>
      <c r="H1" s="10"/>
      <c r="I1" s="10"/>
      <c r="J1" s="10"/>
      <c r="K1" s="10"/>
      <c r="L1" s="10"/>
      <c r="M1" s="10"/>
      <c r="S1" s="232"/>
    </row>
    <row r="2" spans="1:13" ht="13.5" thickBot="1">
      <c r="A2" s="10"/>
      <c r="B2" s="10"/>
      <c r="C2" s="10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5" customHeight="1" thickBot="1">
      <c r="A3" s="10"/>
      <c r="B3" s="10"/>
      <c r="C3" s="10"/>
      <c r="D3" s="13"/>
      <c r="E3" s="129" t="s">
        <v>1</v>
      </c>
      <c r="F3" s="130"/>
      <c r="G3" s="150">
        <v>40539.5</v>
      </c>
      <c r="H3" s="14"/>
      <c r="I3" s="14"/>
      <c r="J3" s="14"/>
      <c r="K3" s="14"/>
      <c r="L3" s="13"/>
      <c r="M3" s="13"/>
    </row>
    <row r="4" spans="1:13" ht="15" customHeight="1">
      <c r="A4" s="10"/>
      <c r="B4" s="10"/>
      <c r="C4" s="10"/>
      <c r="D4" s="13"/>
      <c r="E4" s="15" t="s">
        <v>102</v>
      </c>
      <c r="F4" s="83"/>
      <c r="G4" s="151">
        <v>42847.1</v>
      </c>
      <c r="H4" s="14"/>
      <c r="I4" s="14"/>
      <c r="J4" s="14"/>
      <c r="K4" s="14"/>
      <c r="L4" s="13"/>
      <c r="M4" s="13"/>
    </row>
    <row r="5" spans="1:13" ht="15" customHeight="1">
      <c r="A5" s="10"/>
      <c r="B5" s="10"/>
      <c r="C5" s="10"/>
      <c r="D5" s="13"/>
      <c r="E5" s="39" t="s">
        <v>172</v>
      </c>
      <c r="F5" s="85"/>
      <c r="G5" s="152">
        <v>25000</v>
      </c>
      <c r="H5" s="14"/>
      <c r="I5" s="14"/>
      <c r="J5" s="14"/>
      <c r="K5" s="14"/>
      <c r="L5" s="13"/>
      <c r="M5" s="13"/>
    </row>
    <row r="6" spans="1:13" ht="15" customHeight="1">
      <c r="A6" s="10"/>
      <c r="B6" s="10"/>
      <c r="C6" s="10"/>
      <c r="D6" s="13"/>
      <c r="E6" s="39" t="s">
        <v>182</v>
      </c>
      <c r="F6" s="85"/>
      <c r="G6" s="152">
        <v>18062.58</v>
      </c>
      <c r="H6" s="14"/>
      <c r="I6" s="14"/>
      <c r="J6" s="14"/>
      <c r="K6" s="14"/>
      <c r="L6" s="13"/>
      <c r="M6" s="13"/>
    </row>
    <row r="7" spans="1:13" ht="15" customHeight="1">
      <c r="A7" s="10"/>
      <c r="B7" s="10"/>
      <c r="C7" s="10"/>
      <c r="D7" s="13"/>
      <c r="E7" s="39" t="s">
        <v>217</v>
      </c>
      <c r="F7" s="85"/>
      <c r="G7" s="152">
        <v>10000</v>
      </c>
      <c r="H7" s="14"/>
      <c r="I7" s="14"/>
      <c r="J7" s="14"/>
      <c r="K7" s="14"/>
      <c r="L7" s="13"/>
      <c r="M7" s="13"/>
    </row>
    <row r="8" spans="1:13" ht="15" customHeight="1">
      <c r="A8" s="10"/>
      <c r="B8" s="10"/>
      <c r="C8" s="10"/>
      <c r="D8" s="13"/>
      <c r="E8" s="128" t="s">
        <v>229</v>
      </c>
      <c r="F8" s="146"/>
      <c r="G8" s="153">
        <v>1075.45</v>
      </c>
      <c r="H8" s="14"/>
      <c r="I8" s="14"/>
      <c r="J8" s="14"/>
      <c r="K8" s="14"/>
      <c r="L8" s="13"/>
      <c r="M8" s="13"/>
    </row>
    <row r="9" spans="1:13" ht="15" customHeight="1" thickBot="1">
      <c r="A9" s="10"/>
      <c r="B9" s="10"/>
      <c r="C9" s="10"/>
      <c r="D9" s="13"/>
      <c r="E9" s="20" t="s">
        <v>20</v>
      </c>
      <c r="F9" s="22"/>
      <c r="G9" s="154">
        <f>SUM(G3:G8)</f>
        <v>137524.63</v>
      </c>
      <c r="H9" s="14"/>
      <c r="I9" s="14"/>
      <c r="J9" s="14"/>
      <c r="K9" s="14"/>
      <c r="L9" s="13"/>
      <c r="M9" s="13"/>
    </row>
    <row r="10" spans="1:13" ht="15" customHeight="1">
      <c r="A10" s="33" t="s">
        <v>41</v>
      </c>
      <c r="B10" s="13"/>
      <c r="C10" s="13"/>
      <c r="D10" s="13"/>
      <c r="E10" s="80"/>
      <c r="F10" s="80"/>
      <c r="G10" s="155"/>
      <c r="H10" s="14"/>
      <c r="I10" s="14"/>
      <c r="J10" s="14"/>
      <c r="K10" s="14"/>
      <c r="L10" s="13"/>
      <c r="M10" s="13"/>
    </row>
    <row r="11" spans="1:13" ht="15" customHeight="1" thickBot="1">
      <c r="A11" s="13"/>
      <c r="B11" s="13"/>
      <c r="C11" s="13"/>
      <c r="D11" s="13"/>
      <c r="E11" s="13"/>
      <c r="F11" s="13"/>
      <c r="G11" s="156"/>
      <c r="H11" s="14"/>
      <c r="I11" s="14"/>
      <c r="J11" s="14"/>
      <c r="K11" s="14"/>
      <c r="L11" s="13"/>
      <c r="M11" s="13"/>
    </row>
    <row r="12" spans="1:13" ht="15" customHeight="1" thickBot="1">
      <c r="A12" s="17" t="s">
        <v>0</v>
      </c>
      <c r="B12" s="18"/>
      <c r="C12" s="18"/>
      <c r="D12" s="18"/>
      <c r="E12" s="18"/>
      <c r="F12" s="18"/>
      <c r="G12" s="157">
        <v>40539.5</v>
      </c>
      <c r="H12" s="82" t="s">
        <v>21</v>
      </c>
      <c r="I12" s="89"/>
      <c r="J12" s="89"/>
      <c r="K12" s="89"/>
      <c r="L12" s="9"/>
      <c r="M12" s="9"/>
    </row>
    <row r="13" spans="1:13" ht="15" customHeight="1">
      <c r="A13" s="15" t="s">
        <v>2</v>
      </c>
      <c r="B13" s="16"/>
      <c r="C13" s="16"/>
      <c r="D13" s="16"/>
      <c r="E13" s="16" t="s">
        <v>104</v>
      </c>
      <c r="F13" s="83"/>
      <c r="G13" s="158">
        <v>-38700</v>
      </c>
      <c r="H13" s="14"/>
      <c r="I13" s="14"/>
      <c r="J13" s="14"/>
      <c r="K13" s="14"/>
      <c r="L13" s="9"/>
      <c r="M13" s="9"/>
    </row>
    <row r="14" spans="1:13" ht="15" customHeight="1">
      <c r="A14" s="88" t="s">
        <v>3</v>
      </c>
      <c r="B14" s="86"/>
      <c r="C14" s="86"/>
      <c r="D14" s="86"/>
      <c r="E14" s="86"/>
      <c r="F14" s="87"/>
      <c r="G14" s="159">
        <f>G12+G13</f>
        <v>1839.5</v>
      </c>
      <c r="H14" s="14"/>
      <c r="I14" s="14"/>
      <c r="J14" s="14"/>
      <c r="K14" s="14"/>
      <c r="L14" s="9"/>
      <c r="M14" s="9"/>
    </row>
    <row r="15" spans="1:13" ht="15" customHeight="1">
      <c r="A15" s="131" t="s">
        <v>103</v>
      </c>
      <c r="B15" s="86"/>
      <c r="C15" s="86"/>
      <c r="D15" s="86"/>
      <c r="E15" s="86"/>
      <c r="F15" s="87"/>
      <c r="G15" s="160">
        <v>42847.1</v>
      </c>
      <c r="H15" s="14"/>
      <c r="I15" s="14"/>
      <c r="J15" s="14"/>
      <c r="K15" s="14"/>
      <c r="L15" s="9"/>
      <c r="M15" s="9"/>
    </row>
    <row r="16" spans="1:13" ht="15" customHeight="1">
      <c r="A16" s="132" t="s">
        <v>105</v>
      </c>
      <c r="B16" s="84"/>
      <c r="C16" s="84"/>
      <c r="D16" s="84"/>
      <c r="E16" s="84"/>
      <c r="F16" s="85"/>
      <c r="G16" s="160">
        <v>-39841.4</v>
      </c>
      <c r="H16" s="14"/>
      <c r="I16" s="14"/>
      <c r="J16" s="14"/>
      <c r="K16" s="14"/>
      <c r="L16" s="9"/>
      <c r="M16" s="9"/>
    </row>
    <row r="17" spans="1:13" ht="15" customHeight="1">
      <c r="A17" s="88" t="s">
        <v>3</v>
      </c>
      <c r="B17" s="84"/>
      <c r="C17" s="84"/>
      <c r="D17" s="84"/>
      <c r="E17" s="84"/>
      <c r="F17" s="85"/>
      <c r="G17" s="159">
        <v>4845.2</v>
      </c>
      <c r="H17" s="14"/>
      <c r="I17" s="14"/>
      <c r="J17" s="14"/>
      <c r="K17" s="14"/>
      <c r="L17" s="9"/>
      <c r="M17" s="9"/>
    </row>
    <row r="18" spans="1:13" ht="15" customHeight="1">
      <c r="A18" s="39" t="s">
        <v>177</v>
      </c>
      <c r="B18" s="84"/>
      <c r="C18" s="84"/>
      <c r="D18" s="84"/>
      <c r="E18" s="84"/>
      <c r="F18" s="85"/>
      <c r="G18" s="161">
        <v>25000</v>
      </c>
      <c r="H18" s="14"/>
      <c r="I18" s="14"/>
      <c r="J18" s="14"/>
      <c r="K18" s="14"/>
      <c r="L18" s="9"/>
      <c r="M18" s="9"/>
    </row>
    <row r="19" spans="1:13" ht="15" customHeight="1">
      <c r="A19" s="39" t="s">
        <v>173</v>
      </c>
      <c r="B19" s="84"/>
      <c r="C19" s="84"/>
      <c r="D19" s="84"/>
      <c r="E19" s="84"/>
      <c r="F19" s="85"/>
      <c r="G19" s="161">
        <v>-25000</v>
      </c>
      <c r="H19" s="14"/>
      <c r="I19" s="14"/>
      <c r="J19" s="14"/>
      <c r="K19" s="14"/>
      <c r="L19" s="9"/>
      <c r="M19" s="9"/>
    </row>
    <row r="20" spans="1:13" ht="15" customHeight="1">
      <c r="A20" s="39" t="s">
        <v>174</v>
      </c>
      <c r="B20" s="84"/>
      <c r="C20" s="84"/>
      <c r="D20" s="84"/>
      <c r="E20" s="84"/>
      <c r="F20" s="85"/>
      <c r="G20" s="161">
        <v>-4729.3</v>
      </c>
      <c r="H20" s="14"/>
      <c r="I20" s="14"/>
      <c r="J20" s="14"/>
      <c r="K20" s="14"/>
      <c r="L20" s="9"/>
      <c r="M20" s="9"/>
    </row>
    <row r="21" spans="1:13" ht="15" customHeight="1">
      <c r="A21" s="39" t="s">
        <v>183</v>
      </c>
      <c r="B21" s="84"/>
      <c r="C21" s="84"/>
      <c r="D21" s="84"/>
      <c r="E21" s="84"/>
      <c r="F21" s="85"/>
      <c r="G21" s="161">
        <v>18062.58</v>
      </c>
      <c r="H21" s="14"/>
      <c r="I21" s="14"/>
      <c r="J21" s="14"/>
      <c r="K21" s="14"/>
      <c r="L21" s="9"/>
      <c r="M21" s="9"/>
    </row>
    <row r="22" spans="1:13" ht="15" customHeight="1">
      <c r="A22" s="39" t="s">
        <v>206</v>
      </c>
      <c r="B22" s="84"/>
      <c r="C22" s="84"/>
      <c r="D22" s="84"/>
      <c r="E22" s="84"/>
      <c r="F22" s="85"/>
      <c r="G22" s="161">
        <v>2444.78</v>
      </c>
      <c r="H22" s="14"/>
      <c r="I22" s="14"/>
      <c r="J22" s="14"/>
      <c r="K22" s="14"/>
      <c r="L22" s="9"/>
      <c r="M22" s="9"/>
    </row>
    <row r="23" spans="1:13" ht="15" customHeight="1">
      <c r="A23" s="39" t="s">
        <v>218</v>
      </c>
      <c r="B23" s="84"/>
      <c r="C23" s="84"/>
      <c r="D23" s="84"/>
      <c r="E23" s="84"/>
      <c r="F23" s="85"/>
      <c r="G23" s="161">
        <v>101.9</v>
      </c>
      <c r="H23" s="14"/>
      <c r="I23" s="14"/>
      <c r="J23" s="14"/>
      <c r="K23" s="14"/>
      <c r="L23" s="9"/>
      <c r="M23" s="9"/>
    </row>
    <row r="24" spans="1:13" ht="15" customHeight="1">
      <c r="A24" s="39" t="s">
        <v>219</v>
      </c>
      <c r="B24" s="84"/>
      <c r="C24" s="84"/>
      <c r="D24" s="84"/>
      <c r="E24" s="84"/>
      <c r="F24" s="85"/>
      <c r="G24" s="161">
        <v>10000</v>
      </c>
      <c r="H24" s="14"/>
      <c r="I24" s="14"/>
      <c r="J24" s="14"/>
      <c r="K24" s="14"/>
      <c r="L24" s="9"/>
      <c r="M24" s="9"/>
    </row>
    <row r="25" spans="1:13" ht="15" customHeight="1">
      <c r="A25" s="128" t="s">
        <v>230</v>
      </c>
      <c r="B25" s="9"/>
      <c r="C25" s="9"/>
      <c r="D25" s="9"/>
      <c r="E25" s="9"/>
      <c r="F25" s="146"/>
      <c r="G25" s="162">
        <v>1075.45</v>
      </c>
      <c r="H25" s="14"/>
      <c r="I25" s="14"/>
      <c r="J25" s="14"/>
      <c r="K25" s="14"/>
      <c r="L25" s="9"/>
      <c r="M25" s="9"/>
    </row>
    <row r="26" spans="1:13" ht="15" customHeight="1" thickBot="1">
      <c r="A26" s="20" t="s">
        <v>3</v>
      </c>
      <c r="B26" s="21"/>
      <c r="C26" s="21"/>
      <c r="D26" s="21"/>
      <c r="E26" s="21"/>
      <c r="F26" s="22"/>
      <c r="G26" s="163">
        <f>G12+G13+G15+G16+G20+G22+G23</f>
        <v>2662.579999999997</v>
      </c>
      <c r="H26" s="164">
        <f>G12+G15+G18+G21+G24+G25</f>
        <v>137524.63</v>
      </c>
      <c r="I26" s="82"/>
      <c r="J26" s="82"/>
      <c r="K26" s="82"/>
      <c r="L26" s="9"/>
      <c r="M26" s="9"/>
    </row>
    <row r="27" spans="1:13" ht="15" customHeight="1">
      <c r="A27" s="31"/>
      <c r="B27" s="9"/>
      <c r="C27" s="9"/>
      <c r="D27" s="9"/>
      <c r="E27" s="9"/>
      <c r="F27" s="9"/>
      <c r="G27" s="81"/>
      <c r="H27" s="14"/>
      <c r="I27" s="82"/>
      <c r="J27" s="82"/>
      <c r="K27" s="82"/>
      <c r="L27" s="9"/>
      <c r="M27" s="9"/>
    </row>
    <row r="28" spans="1:13" ht="12" customHeight="1" thickBot="1">
      <c r="A28" s="9"/>
      <c r="B28" s="9"/>
      <c r="C28" s="9"/>
      <c r="D28" s="9"/>
      <c r="E28" s="9"/>
      <c r="F28" s="9"/>
      <c r="G28" s="19"/>
      <c r="H28" s="14" t="s">
        <v>19</v>
      </c>
      <c r="I28" s="14"/>
      <c r="J28" s="14"/>
      <c r="K28" s="14"/>
      <c r="L28" s="13"/>
      <c r="M28" s="13"/>
    </row>
    <row r="29" spans="1:23" ht="57.75" customHeight="1" thickBot="1">
      <c r="A29" s="9"/>
      <c r="B29" s="9"/>
      <c r="C29" s="9"/>
      <c r="D29" s="9"/>
      <c r="E29" s="9"/>
      <c r="F29" s="9"/>
      <c r="G29" s="19"/>
      <c r="H29" s="233" t="s">
        <v>54</v>
      </c>
      <c r="I29" s="234"/>
      <c r="J29" s="235"/>
      <c r="K29" s="236"/>
      <c r="L29" s="233" t="s">
        <v>55</v>
      </c>
      <c r="M29" s="235"/>
      <c r="N29" s="235"/>
      <c r="O29" s="236"/>
      <c r="P29" s="233" t="s">
        <v>208</v>
      </c>
      <c r="Q29" s="235"/>
      <c r="R29" s="237"/>
      <c r="S29" s="237"/>
      <c r="T29" s="237"/>
      <c r="U29" s="238"/>
      <c r="V29" s="233" t="s">
        <v>221</v>
      </c>
      <c r="W29" s="236"/>
    </row>
    <row r="30" spans="1:23" ht="107.25" customHeight="1" thickBot="1">
      <c r="A30" s="2" t="s">
        <v>14</v>
      </c>
      <c r="B30" s="3" t="s">
        <v>4</v>
      </c>
      <c r="C30" s="8" t="s">
        <v>5</v>
      </c>
      <c r="D30" s="4" t="s">
        <v>6</v>
      </c>
      <c r="E30" s="4" t="s">
        <v>7</v>
      </c>
      <c r="F30" s="4" t="s">
        <v>12</v>
      </c>
      <c r="G30" s="46" t="s">
        <v>106</v>
      </c>
      <c r="H30" s="99" t="s">
        <v>107</v>
      </c>
      <c r="I30" s="46" t="s">
        <v>11</v>
      </c>
      <c r="J30" s="99" t="s">
        <v>126</v>
      </c>
      <c r="K30" s="46" t="s">
        <v>11</v>
      </c>
      <c r="L30" s="45" t="s">
        <v>179</v>
      </c>
      <c r="M30" s="5" t="s">
        <v>11</v>
      </c>
      <c r="N30" s="99" t="s">
        <v>184</v>
      </c>
      <c r="O30" s="5" t="s">
        <v>11</v>
      </c>
      <c r="P30" s="99" t="s">
        <v>215</v>
      </c>
      <c r="Q30" s="5" t="s">
        <v>11</v>
      </c>
      <c r="R30" s="99" t="s">
        <v>214</v>
      </c>
      <c r="S30" s="5" t="s">
        <v>11</v>
      </c>
      <c r="T30" s="99" t="s">
        <v>220</v>
      </c>
      <c r="U30" s="5" t="s">
        <v>11</v>
      </c>
      <c r="V30" s="99" t="s">
        <v>222</v>
      </c>
      <c r="W30" s="5" t="s">
        <v>11</v>
      </c>
    </row>
    <row r="31" spans="1:23" ht="14.25" customHeight="1">
      <c r="A31" s="63">
        <v>92</v>
      </c>
      <c r="B31" s="64">
        <v>3522</v>
      </c>
      <c r="C31" s="64"/>
      <c r="D31" s="124"/>
      <c r="E31" s="65" t="s">
        <v>24</v>
      </c>
      <c r="F31" s="66"/>
      <c r="G31" s="165">
        <f>SUM(G48+G50+G53)</f>
        <v>2000</v>
      </c>
      <c r="H31" s="166"/>
      <c r="I31" s="165">
        <f>SUM(I48+I50+I53)</f>
        <v>7249.2</v>
      </c>
      <c r="J31" s="166"/>
      <c r="K31" s="167">
        <f>SUM(K48+K50+K53)</f>
        <v>22787.4</v>
      </c>
      <c r="L31" s="166"/>
      <c r="M31" s="167">
        <f>SUM(M48+M50+M53)</f>
        <v>22787.4</v>
      </c>
      <c r="N31" s="166"/>
      <c r="O31" s="167">
        <f>SUM(O48+O49+O50+O53)</f>
        <v>24212.4</v>
      </c>
      <c r="P31" s="166"/>
      <c r="Q31" s="167">
        <f>SUM(Q48+Q49+Q50+Q52+Q53)</f>
        <v>24710.499999999996</v>
      </c>
      <c r="R31" s="166"/>
      <c r="S31" s="167">
        <f>SUM(S48+S49+S50+S52+S53)</f>
        <v>24845.399999999998</v>
      </c>
      <c r="T31" s="166"/>
      <c r="U31" s="167">
        <f>SUM(U48+U49+U50+U52+U53)</f>
        <v>24845.399999999998</v>
      </c>
      <c r="V31" s="166"/>
      <c r="W31" s="167">
        <f>SUM(W48+W49+W50+W52+W53)</f>
        <v>24916.350000000002</v>
      </c>
    </row>
    <row r="32" spans="1:23" ht="14.25" customHeight="1">
      <c r="A32" s="51"/>
      <c r="B32" s="44"/>
      <c r="C32" s="44">
        <v>6313</v>
      </c>
      <c r="D32" s="133" t="s">
        <v>95</v>
      </c>
      <c r="E32" s="138" t="s">
        <v>96</v>
      </c>
      <c r="F32" s="135"/>
      <c r="G32" s="168">
        <v>0</v>
      </c>
      <c r="H32" s="169">
        <v>3900</v>
      </c>
      <c r="I32" s="168">
        <f aca="true" t="shared" si="0" ref="I32:I43">G32+H32</f>
        <v>3900</v>
      </c>
      <c r="J32" s="169"/>
      <c r="K32" s="168">
        <f aca="true" t="shared" si="1" ref="K32:K46">I32+J32</f>
        <v>3900</v>
      </c>
      <c r="L32" s="169"/>
      <c r="M32" s="168">
        <f aca="true" t="shared" si="2" ref="M32:M46">K32+L32</f>
        <v>3900</v>
      </c>
      <c r="N32" s="169"/>
      <c r="O32" s="168">
        <f aca="true" t="shared" si="3" ref="O32:O47">M32+N32</f>
        <v>3900</v>
      </c>
      <c r="P32" s="169"/>
      <c r="Q32" s="168">
        <f aca="true" t="shared" si="4" ref="Q32:Q47">O32+P32</f>
        <v>3900</v>
      </c>
      <c r="R32" s="169"/>
      <c r="S32" s="168">
        <f aca="true" t="shared" si="5" ref="S32:S47">Q32+R32</f>
        <v>3900</v>
      </c>
      <c r="T32" s="169"/>
      <c r="U32" s="168">
        <f aca="true" t="shared" si="6" ref="U32:U47">S32+T32</f>
        <v>3900</v>
      </c>
      <c r="V32" s="169">
        <v>-417.35</v>
      </c>
      <c r="W32" s="168">
        <f aca="true" t="shared" si="7" ref="W32:W47">U32+V32</f>
        <v>3482.65</v>
      </c>
    </row>
    <row r="33" spans="1:23" ht="14.25" customHeight="1">
      <c r="A33" s="51"/>
      <c r="B33" s="44"/>
      <c r="C33" s="44">
        <v>6121</v>
      </c>
      <c r="D33" s="133" t="s">
        <v>92</v>
      </c>
      <c r="E33" s="138" t="s">
        <v>108</v>
      </c>
      <c r="F33" s="135"/>
      <c r="G33" s="168">
        <v>2000</v>
      </c>
      <c r="H33" s="169">
        <v>130</v>
      </c>
      <c r="I33" s="168">
        <f t="shared" si="0"/>
        <v>2130</v>
      </c>
      <c r="J33" s="169"/>
      <c r="K33" s="168">
        <f t="shared" si="1"/>
        <v>2130</v>
      </c>
      <c r="L33" s="169"/>
      <c r="M33" s="168">
        <f t="shared" si="2"/>
        <v>2130</v>
      </c>
      <c r="N33" s="169"/>
      <c r="O33" s="168">
        <f t="shared" si="3"/>
        <v>2130</v>
      </c>
      <c r="P33" s="169"/>
      <c r="Q33" s="168">
        <f t="shared" si="4"/>
        <v>2130</v>
      </c>
      <c r="R33" s="169"/>
      <c r="S33" s="168">
        <f t="shared" si="5"/>
        <v>2130</v>
      </c>
      <c r="T33" s="169"/>
      <c r="U33" s="168">
        <f t="shared" si="6"/>
        <v>2130</v>
      </c>
      <c r="V33" s="169">
        <v>-225.5</v>
      </c>
      <c r="W33" s="168">
        <f t="shared" si="7"/>
        <v>1904.5</v>
      </c>
    </row>
    <row r="34" spans="1:23" ht="14.25" customHeight="1">
      <c r="A34" s="51"/>
      <c r="B34" s="44"/>
      <c r="C34" s="44">
        <v>6121</v>
      </c>
      <c r="D34" s="133" t="s">
        <v>48</v>
      </c>
      <c r="E34" s="23" t="s">
        <v>178</v>
      </c>
      <c r="F34" s="135"/>
      <c r="G34" s="168">
        <v>0</v>
      </c>
      <c r="H34" s="169">
        <v>400</v>
      </c>
      <c r="I34" s="168">
        <f t="shared" si="0"/>
        <v>400</v>
      </c>
      <c r="J34" s="169">
        <v>6500</v>
      </c>
      <c r="K34" s="168">
        <f t="shared" si="1"/>
        <v>6900</v>
      </c>
      <c r="L34" s="169"/>
      <c r="M34" s="168">
        <f t="shared" si="2"/>
        <v>6900</v>
      </c>
      <c r="N34" s="169"/>
      <c r="O34" s="168">
        <f t="shared" si="3"/>
        <v>6900</v>
      </c>
      <c r="P34" s="169">
        <v>-500</v>
      </c>
      <c r="Q34" s="168">
        <f t="shared" si="4"/>
        <v>6400</v>
      </c>
      <c r="R34" s="169"/>
      <c r="S34" s="168">
        <f t="shared" si="5"/>
        <v>6400</v>
      </c>
      <c r="T34" s="169"/>
      <c r="U34" s="168">
        <f t="shared" si="6"/>
        <v>6400</v>
      </c>
      <c r="V34" s="169"/>
      <c r="W34" s="168">
        <f t="shared" si="7"/>
        <v>6400</v>
      </c>
    </row>
    <row r="35" spans="1:23" ht="14.25" customHeight="1">
      <c r="A35" s="59"/>
      <c r="B35" s="67"/>
      <c r="C35" s="67">
        <v>6121</v>
      </c>
      <c r="D35" s="134" t="s">
        <v>127</v>
      </c>
      <c r="E35" s="23" t="s">
        <v>128</v>
      </c>
      <c r="F35" s="140"/>
      <c r="G35" s="170">
        <v>0</v>
      </c>
      <c r="H35" s="171"/>
      <c r="I35" s="168">
        <v>0</v>
      </c>
      <c r="J35" s="171">
        <v>665</v>
      </c>
      <c r="K35" s="168">
        <f t="shared" si="1"/>
        <v>665</v>
      </c>
      <c r="L35" s="171"/>
      <c r="M35" s="168">
        <f t="shared" si="2"/>
        <v>665</v>
      </c>
      <c r="N35" s="171"/>
      <c r="O35" s="168">
        <f t="shared" si="3"/>
        <v>665</v>
      </c>
      <c r="P35" s="171"/>
      <c r="Q35" s="168">
        <f t="shared" si="4"/>
        <v>665</v>
      </c>
      <c r="R35" s="171"/>
      <c r="S35" s="168">
        <f t="shared" si="5"/>
        <v>665</v>
      </c>
      <c r="T35" s="171"/>
      <c r="U35" s="168">
        <f t="shared" si="6"/>
        <v>665</v>
      </c>
      <c r="V35" s="171"/>
      <c r="W35" s="168">
        <f t="shared" si="7"/>
        <v>665</v>
      </c>
    </row>
    <row r="36" spans="1:23" ht="14.25" customHeight="1">
      <c r="A36" s="59"/>
      <c r="B36" s="67"/>
      <c r="C36" s="67">
        <v>6121</v>
      </c>
      <c r="D36" s="134" t="s">
        <v>158</v>
      </c>
      <c r="E36" s="23" t="s">
        <v>159</v>
      </c>
      <c r="F36" s="140"/>
      <c r="G36" s="170">
        <v>0</v>
      </c>
      <c r="H36" s="171"/>
      <c r="I36" s="168">
        <v>0</v>
      </c>
      <c r="J36" s="171">
        <v>7500</v>
      </c>
      <c r="K36" s="168">
        <f t="shared" si="1"/>
        <v>7500</v>
      </c>
      <c r="L36" s="171"/>
      <c r="M36" s="168">
        <f t="shared" si="2"/>
        <v>7500</v>
      </c>
      <c r="N36" s="171"/>
      <c r="O36" s="168">
        <f t="shared" si="3"/>
        <v>7500</v>
      </c>
      <c r="P36" s="171"/>
      <c r="Q36" s="168">
        <f t="shared" si="4"/>
        <v>7500</v>
      </c>
      <c r="R36" s="171"/>
      <c r="S36" s="168">
        <f t="shared" si="5"/>
        <v>7500</v>
      </c>
      <c r="T36" s="171"/>
      <c r="U36" s="168">
        <f t="shared" si="6"/>
        <v>7500</v>
      </c>
      <c r="V36" s="171"/>
      <c r="W36" s="168">
        <f t="shared" si="7"/>
        <v>7500</v>
      </c>
    </row>
    <row r="37" spans="1:23" ht="14.25" customHeight="1">
      <c r="A37" s="59"/>
      <c r="B37" s="67"/>
      <c r="C37" s="67">
        <v>6121</v>
      </c>
      <c r="D37" s="134" t="s">
        <v>187</v>
      </c>
      <c r="E37" s="23" t="s">
        <v>188</v>
      </c>
      <c r="F37" s="140"/>
      <c r="G37" s="170">
        <v>0</v>
      </c>
      <c r="H37" s="171"/>
      <c r="I37" s="168">
        <v>0</v>
      </c>
      <c r="J37" s="171"/>
      <c r="K37" s="168">
        <v>0</v>
      </c>
      <c r="L37" s="171"/>
      <c r="M37" s="168">
        <v>0</v>
      </c>
      <c r="N37" s="171"/>
      <c r="O37" s="168">
        <v>0</v>
      </c>
      <c r="P37" s="171"/>
      <c r="Q37" s="168">
        <v>0</v>
      </c>
      <c r="R37" s="171"/>
      <c r="S37" s="168">
        <v>0</v>
      </c>
      <c r="T37" s="171"/>
      <c r="U37" s="168">
        <v>0</v>
      </c>
      <c r="V37" s="171">
        <v>2333</v>
      </c>
      <c r="W37" s="168">
        <f t="shared" si="7"/>
        <v>2333</v>
      </c>
    </row>
    <row r="38" spans="1:23" ht="14.25" customHeight="1">
      <c r="A38" s="59"/>
      <c r="B38" s="67"/>
      <c r="C38" s="67">
        <v>6122</v>
      </c>
      <c r="D38" s="134" t="s">
        <v>187</v>
      </c>
      <c r="E38" s="23" t="s">
        <v>188</v>
      </c>
      <c r="F38" s="140"/>
      <c r="G38" s="170">
        <v>0</v>
      </c>
      <c r="H38" s="171"/>
      <c r="I38" s="168">
        <v>0</v>
      </c>
      <c r="J38" s="171"/>
      <c r="K38" s="168">
        <v>0</v>
      </c>
      <c r="L38" s="171"/>
      <c r="M38" s="168">
        <v>0</v>
      </c>
      <c r="N38" s="171">
        <v>1200</v>
      </c>
      <c r="O38" s="168">
        <f t="shared" si="3"/>
        <v>1200</v>
      </c>
      <c r="P38" s="171">
        <v>998.1</v>
      </c>
      <c r="Q38" s="168">
        <f t="shared" si="4"/>
        <v>2198.1</v>
      </c>
      <c r="R38" s="171">
        <v>134.9</v>
      </c>
      <c r="S38" s="168">
        <f t="shared" si="5"/>
        <v>2333</v>
      </c>
      <c r="T38" s="171"/>
      <c r="U38" s="168">
        <f t="shared" si="6"/>
        <v>2333</v>
      </c>
      <c r="V38" s="171">
        <v>-2333</v>
      </c>
      <c r="W38" s="168">
        <f t="shared" si="7"/>
        <v>0</v>
      </c>
    </row>
    <row r="39" spans="1:23" ht="14.25" customHeight="1">
      <c r="A39" s="59"/>
      <c r="B39" s="67"/>
      <c r="C39" s="67">
        <v>5171</v>
      </c>
      <c r="D39" s="134" t="s">
        <v>42</v>
      </c>
      <c r="E39" s="23" t="s">
        <v>46</v>
      </c>
      <c r="F39" s="136"/>
      <c r="G39" s="170">
        <v>0</v>
      </c>
      <c r="H39" s="171">
        <v>732.4</v>
      </c>
      <c r="I39" s="168">
        <f t="shared" si="0"/>
        <v>732.4</v>
      </c>
      <c r="J39" s="171"/>
      <c r="K39" s="168">
        <f t="shared" si="1"/>
        <v>732.4</v>
      </c>
      <c r="L39" s="171"/>
      <c r="M39" s="168">
        <f t="shared" si="2"/>
        <v>732.4</v>
      </c>
      <c r="N39" s="171">
        <v>-1</v>
      </c>
      <c r="O39" s="168">
        <f t="shared" si="3"/>
        <v>731.4</v>
      </c>
      <c r="P39" s="171">
        <v>-3.8</v>
      </c>
      <c r="Q39" s="168">
        <f t="shared" si="4"/>
        <v>727.6</v>
      </c>
      <c r="R39" s="171"/>
      <c r="S39" s="168">
        <f t="shared" si="5"/>
        <v>727.6</v>
      </c>
      <c r="T39" s="171"/>
      <c r="U39" s="168">
        <f t="shared" si="6"/>
        <v>727.6</v>
      </c>
      <c r="V39" s="171"/>
      <c r="W39" s="168">
        <f t="shared" si="7"/>
        <v>727.6</v>
      </c>
    </row>
    <row r="40" spans="1:23" ht="14.25" customHeight="1">
      <c r="A40" s="59"/>
      <c r="B40" s="67"/>
      <c r="C40" s="67">
        <v>5169</v>
      </c>
      <c r="D40" s="134" t="s">
        <v>42</v>
      </c>
      <c r="E40" s="23" t="s">
        <v>46</v>
      </c>
      <c r="F40" s="136"/>
      <c r="G40" s="170">
        <v>0</v>
      </c>
      <c r="H40" s="171"/>
      <c r="I40" s="168">
        <v>0</v>
      </c>
      <c r="J40" s="171"/>
      <c r="K40" s="168">
        <v>0</v>
      </c>
      <c r="L40" s="171"/>
      <c r="M40" s="168">
        <v>0</v>
      </c>
      <c r="N40" s="171"/>
      <c r="O40" s="168">
        <v>0</v>
      </c>
      <c r="P40" s="171">
        <v>3.8</v>
      </c>
      <c r="Q40" s="168">
        <f t="shared" si="4"/>
        <v>3.8</v>
      </c>
      <c r="R40" s="171"/>
      <c r="S40" s="168">
        <f t="shared" si="5"/>
        <v>3.8</v>
      </c>
      <c r="T40" s="171"/>
      <c r="U40" s="168">
        <f t="shared" si="6"/>
        <v>3.8</v>
      </c>
      <c r="V40" s="171"/>
      <c r="W40" s="168">
        <f t="shared" si="7"/>
        <v>3.8</v>
      </c>
    </row>
    <row r="41" spans="1:23" ht="14.25" customHeight="1">
      <c r="A41" s="59"/>
      <c r="B41" s="67"/>
      <c r="C41" s="67">
        <v>5171</v>
      </c>
      <c r="D41" s="29" t="s">
        <v>65</v>
      </c>
      <c r="E41" s="23" t="s">
        <v>66</v>
      </c>
      <c r="F41" s="49"/>
      <c r="G41" s="170">
        <v>0</v>
      </c>
      <c r="H41" s="171">
        <v>23.1</v>
      </c>
      <c r="I41" s="168">
        <f t="shared" si="0"/>
        <v>23.1</v>
      </c>
      <c r="J41" s="171">
        <v>-23.1</v>
      </c>
      <c r="K41" s="168">
        <f t="shared" si="1"/>
        <v>0</v>
      </c>
      <c r="L41" s="171"/>
      <c r="M41" s="168">
        <f t="shared" si="2"/>
        <v>0</v>
      </c>
      <c r="N41" s="171"/>
      <c r="O41" s="168">
        <f t="shared" si="3"/>
        <v>0</v>
      </c>
      <c r="P41" s="171"/>
      <c r="Q41" s="168">
        <f t="shared" si="4"/>
        <v>0</v>
      </c>
      <c r="R41" s="171"/>
      <c r="S41" s="168">
        <f t="shared" si="5"/>
        <v>0</v>
      </c>
      <c r="T41" s="171"/>
      <c r="U41" s="168">
        <f t="shared" si="6"/>
        <v>0</v>
      </c>
      <c r="V41" s="171"/>
      <c r="W41" s="168">
        <f t="shared" si="7"/>
        <v>0</v>
      </c>
    </row>
    <row r="42" spans="1:23" ht="14.25" customHeight="1">
      <c r="A42" s="59"/>
      <c r="B42" s="67"/>
      <c r="C42" s="67">
        <v>5171</v>
      </c>
      <c r="D42" s="29" t="s">
        <v>67</v>
      </c>
      <c r="E42" s="23" t="s">
        <v>68</v>
      </c>
      <c r="F42" s="49"/>
      <c r="G42" s="170">
        <v>0</v>
      </c>
      <c r="H42" s="171">
        <v>31.4</v>
      </c>
      <c r="I42" s="168">
        <f t="shared" si="0"/>
        <v>31.4</v>
      </c>
      <c r="J42" s="171">
        <v>-31.4</v>
      </c>
      <c r="K42" s="168">
        <f t="shared" si="1"/>
        <v>0</v>
      </c>
      <c r="L42" s="171"/>
      <c r="M42" s="168">
        <f t="shared" si="2"/>
        <v>0</v>
      </c>
      <c r="N42" s="171"/>
      <c r="O42" s="168">
        <f t="shared" si="3"/>
        <v>0</v>
      </c>
      <c r="P42" s="171"/>
      <c r="Q42" s="168">
        <f t="shared" si="4"/>
        <v>0</v>
      </c>
      <c r="R42" s="171"/>
      <c r="S42" s="168">
        <f t="shared" si="5"/>
        <v>0</v>
      </c>
      <c r="T42" s="171"/>
      <c r="U42" s="168">
        <f t="shared" si="6"/>
        <v>0</v>
      </c>
      <c r="V42" s="171"/>
      <c r="W42" s="168">
        <f t="shared" si="7"/>
        <v>0</v>
      </c>
    </row>
    <row r="43" spans="1:23" ht="14.25" customHeight="1">
      <c r="A43" s="59"/>
      <c r="B43" s="67"/>
      <c r="C43" s="67">
        <v>5171</v>
      </c>
      <c r="D43" s="29" t="s">
        <v>79</v>
      </c>
      <c r="E43" s="23" t="s">
        <v>80</v>
      </c>
      <c r="F43" s="49"/>
      <c r="G43" s="170">
        <v>0</v>
      </c>
      <c r="H43" s="171">
        <v>32.3</v>
      </c>
      <c r="I43" s="168">
        <f t="shared" si="0"/>
        <v>32.3</v>
      </c>
      <c r="J43" s="171">
        <v>-32.3</v>
      </c>
      <c r="K43" s="168">
        <f t="shared" si="1"/>
        <v>0</v>
      </c>
      <c r="L43" s="171"/>
      <c r="M43" s="168">
        <f t="shared" si="2"/>
        <v>0</v>
      </c>
      <c r="N43" s="171"/>
      <c r="O43" s="168">
        <f t="shared" si="3"/>
        <v>0</v>
      </c>
      <c r="P43" s="171"/>
      <c r="Q43" s="168">
        <f t="shared" si="4"/>
        <v>0</v>
      </c>
      <c r="R43" s="171"/>
      <c r="S43" s="168">
        <f t="shared" si="5"/>
        <v>0</v>
      </c>
      <c r="T43" s="171"/>
      <c r="U43" s="168">
        <f t="shared" si="6"/>
        <v>0</v>
      </c>
      <c r="V43" s="171"/>
      <c r="W43" s="168">
        <f t="shared" si="7"/>
        <v>0</v>
      </c>
    </row>
    <row r="44" spans="1:23" ht="14.25" customHeight="1">
      <c r="A44" s="59"/>
      <c r="B44" s="67"/>
      <c r="C44" s="67">
        <v>5171</v>
      </c>
      <c r="D44" s="29" t="s">
        <v>129</v>
      </c>
      <c r="E44" s="23" t="s">
        <v>131</v>
      </c>
      <c r="F44" s="49"/>
      <c r="G44" s="170">
        <v>0</v>
      </c>
      <c r="H44" s="171"/>
      <c r="I44" s="170">
        <v>0</v>
      </c>
      <c r="J44" s="171">
        <v>550</v>
      </c>
      <c r="K44" s="168">
        <f t="shared" si="1"/>
        <v>550</v>
      </c>
      <c r="L44" s="171"/>
      <c r="M44" s="168">
        <f t="shared" si="2"/>
        <v>550</v>
      </c>
      <c r="N44" s="171"/>
      <c r="O44" s="168">
        <f t="shared" si="3"/>
        <v>550</v>
      </c>
      <c r="P44" s="171"/>
      <c r="Q44" s="168">
        <f t="shared" si="4"/>
        <v>550</v>
      </c>
      <c r="R44" s="171"/>
      <c r="S44" s="168">
        <f t="shared" si="5"/>
        <v>550</v>
      </c>
      <c r="T44" s="171"/>
      <c r="U44" s="168">
        <f t="shared" si="6"/>
        <v>550</v>
      </c>
      <c r="V44" s="171">
        <v>713.8</v>
      </c>
      <c r="W44" s="168">
        <f t="shared" si="7"/>
        <v>1263.8</v>
      </c>
    </row>
    <row r="45" spans="1:23" ht="14.25" customHeight="1">
      <c r="A45" s="59"/>
      <c r="B45" s="67"/>
      <c r="C45" s="67">
        <v>5171</v>
      </c>
      <c r="D45" s="29" t="s">
        <v>130</v>
      </c>
      <c r="E45" s="23" t="s">
        <v>132</v>
      </c>
      <c r="F45" s="49"/>
      <c r="G45" s="170">
        <v>0</v>
      </c>
      <c r="H45" s="171"/>
      <c r="I45" s="170">
        <v>0</v>
      </c>
      <c r="J45" s="171">
        <v>200</v>
      </c>
      <c r="K45" s="170">
        <f t="shared" si="1"/>
        <v>200</v>
      </c>
      <c r="L45" s="171"/>
      <c r="M45" s="170">
        <f t="shared" si="2"/>
        <v>200</v>
      </c>
      <c r="N45" s="171"/>
      <c r="O45" s="170">
        <f t="shared" si="3"/>
        <v>200</v>
      </c>
      <c r="P45" s="171"/>
      <c r="Q45" s="170">
        <f t="shared" si="4"/>
        <v>200</v>
      </c>
      <c r="R45" s="171"/>
      <c r="S45" s="170">
        <f t="shared" si="5"/>
        <v>200</v>
      </c>
      <c r="T45" s="171"/>
      <c r="U45" s="170">
        <f t="shared" si="6"/>
        <v>200</v>
      </c>
      <c r="V45" s="171"/>
      <c r="W45" s="170">
        <f t="shared" si="7"/>
        <v>200</v>
      </c>
    </row>
    <row r="46" spans="1:23" ht="14.25" customHeight="1">
      <c r="A46" s="59"/>
      <c r="B46" s="67"/>
      <c r="C46" s="67">
        <v>5171</v>
      </c>
      <c r="D46" s="29" t="s">
        <v>133</v>
      </c>
      <c r="E46" s="23" t="s">
        <v>134</v>
      </c>
      <c r="F46" s="49"/>
      <c r="G46" s="170">
        <v>0</v>
      </c>
      <c r="H46" s="171"/>
      <c r="I46" s="170">
        <v>0</v>
      </c>
      <c r="J46" s="171">
        <v>210</v>
      </c>
      <c r="K46" s="170">
        <f t="shared" si="1"/>
        <v>210</v>
      </c>
      <c r="L46" s="171"/>
      <c r="M46" s="170">
        <f t="shared" si="2"/>
        <v>210</v>
      </c>
      <c r="N46" s="171"/>
      <c r="O46" s="170">
        <f t="shared" si="3"/>
        <v>210</v>
      </c>
      <c r="P46" s="171"/>
      <c r="Q46" s="170">
        <f t="shared" si="4"/>
        <v>210</v>
      </c>
      <c r="R46" s="171"/>
      <c r="S46" s="170">
        <f t="shared" si="5"/>
        <v>210</v>
      </c>
      <c r="T46" s="171"/>
      <c r="U46" s="170">
        <f t="shared" si="6"/>
        <v>210</v>
      </c>
      <c r="V46" s="171"/>
      <c r="W46" s="170">
        <f t="shared" si="7"/>
        <v>210</v>
      </c>
    </row>
    <row r="47" spans="1:23" ht="14.25" customHeight="1">
      <c r="A47" s="59"/>
      <c r="B47" s="67"/>
      <c r="C47" s="67">
        <v>5171</v>
      </c>
      <c r="D47" s="29" t="s">
        <v>185</v>
      </c>
      <c r="E47" s="23" t="s">
        <v>186</v>
      </c>
      <c r="F47" s="49"/>
      <c r="G47" s="170">
        <v>0</v>
      </c>
      <c r="H47" s="171"/>
      <c r="I47" s="170">
        <v>0</v>
      </c>
      <c r="J47" s="171"/>
      <c r="K47" s="170">
        <v>0</v>
      </c>
      <c r="L47" s="171"/>
      <c r="M47" s="170">
        <v>0</v>
      </c>
      <c r="N47" s="171">
        <v>226</v>
      </c>
      <c r="O47" s="170">
        <f t="shared" si="3"/>
        <v>226</v>
      </c>
      <c r="P47" s="171"/>
      <c r="Q47" s="170">
        <f t="shared" si="4"/>
        <v>226</v>
      </c>
      <c r="R47" s="171"/>
      <c r="S47" s="170">
        <f t="shared" si="5"/>
        <v>226</v>
      </c>
      <c r="T47" s="171"/>
      <c r="U47" s="170">
        <f t="shared" si="6"/>
        <v>226</v>
      </c>
      <c r="V47" s="171"/>
      <c r="W47" s="170">
        <f t="shared" si="7"/>
        <v>226</v>
      </c>
    </row>
    <row r="48" spans="1:23" ht="14.25" customHeight="1">
      <c r="A48" s="59"/>
      <c r="B48" s="67"/>
      <c r="C48" s="60">
        <v>6121</v>
      </c>
      <c r="D48" s="29"/>
      <c r="E48" s="27" t="s">
        <v>36</v>
      </c>
      <c r="F48" s="49"/>
      <c r="G48" s="172">
        <f>G33</f>
        <v>2000</v>
      </c>
      <c r="H48" s="173">
        <f>H33+H34</f>
        <v>530</v>
      </c>
      <c r="I48" s="172">
        <f>SUM(G48:H48)</f>
        <v>2530</v>
      </c>
      <c r="J48" s="173">
        <f>J34+J35+J36</f>
        <v>14665</v>
      </c>
      <c r="K48" s="172">
        <f>SUM(I48:J48)</f>
        <v>17195</v>
      </c>
      <c r="L48" s="173"/>
      <c r="M48" s="172">
        <f>SUM(K48:L48)</f>
        <v>17195</v>
      </c>
      <c r="N48" s="173"/>
      <c r="O48" s="172">
        <f>SUM(M48:N48)</f>
        <v>17195</v>
      </c>
      <c r="P48" s="173">
        <v>-500</v>
      </c>
      <c r="Q48" s="172">
        <f>SUM(O48:P48)</f>
        <v>16695</v>
      </c>
      <c r="R48" s="173"/>
      <c r="S48" s="172">
        <f>SUM(Q48:R48)</f>
        <v>16695</v>
      </c>
      <c r="T48" s="173"/>
      <c r="U48" s="172">
        <f>SUM(S48:T48)</f>
        <v>16695</v>
      </c>
      <c r="V48" s="173">
        <v>2107.5</v>
      </c>
      <c r="W48" s="172">
        <f>SUM(U48:V48)</f>
        <v>18802.5</v>
      </c>
    </row>
    <row r="49" spans="1:23" ht="14.25" customHeight="1">
      <c r="A49" s="59"/>
      <c r="B49" s="67"/>
      <c r="C49" s="60">
        <v>6122</v>
      </c>
      <c r="D49" s="29"/>
      <c r="E49" s="24" t="s">
        <v>97</v>
      </c>
      <c r="F49" s="49"/>
      <c r="G49" s="174">
        <v>0</v>
      </c>
      <c r="H49" s="173"/>
      <c r="I49" s="174">
        <v>0</v>
      </c>
      <c r="J49" s="173"/>
      <c r="K49" s="172">
        <v>0</v>
      </c>
      <c r="L49" s="173"/>
      <c r="M49" s="172">
        <v>0</v>
      </c>
      <c r="N49" s="173">
        <v>1200</v>
      </c>
      <c r="O49" s="172">
        <f>SUM(M49:N49)</f>
        <v>1200</v>
      </c>
      <c r="P49" s="173">
        <v>998.1</v>
      </c>
      <c r="Q49" s="172">
        <f>SUM(O49:P49)</f>
        <v>2198.1</v>
      </c>
      <c r="R49" s="173">
        <v>134.9</v>
      </c>
      <c r="S49" s="172">
        <f>SUM(Q49:R49)</f>
        <v>2333</v>
      </c>
      <c r="T49" s="173"/>
      <c r="U49" s="172">
        <f>SUM(S49:T49)</f>
        <v>2333</v>
      </c>
      <c r="V49" s="173">
        <v>-2333</v>
      </c>
      <c r="W49" s="172">
        <f>SUM(U49:V49)</f>
        <v>0</v>
      </c>
    </row>
    <row r="50" spans="1:23" ht="14.25" customHeight="1">
      <c r="A50" s="59"/>
      <c r="B50" s="67"/>
      <c r="C50" s="60">
        <v>6313</v>
      </c>
      <c r="D50" s="29"/>
      <c r="E50" s="24" t="s">
        <v>28</v>
      </c>
      <c r="F50" s="49"/>
      <c r="G50" s="175">
        <v>0</v>
      </c>
      <c r="H50" s="176">
        <f>H32</f>
        <v>3900</v>
      </c>
      <c r="I50" s="175">
        <f>SUM(G50:H50)</f>
        <v>3900</v>
      </c>
      <c r="J50" s="176"/>
      <c r="K50" s="177">
        <f>SUM(I50:J50)</f>
        <v>3900</v>
      </c>
      <c r="L50" s="176"/>
      <c r="M50" s="177">
        <f>SUM(K50:L50)</f>
        <v>3900</v>
      </c>
      <c r="N50" s="176"/>
      <c r="O50" s="177">
        <f>SUM(M50:N50)</f>
        <v>3900</v>
      </c>
      <c r="P50" s="176"/>
      <c r="Q50" s="177">
        <f>SUM(O50:P50)</f>
        <v>3900</v>
      </c>
      <c r="R50" s="176"/>
      <c r="S50" s="177">
        <f>SUM(Q50:R50)</f>
        <v>3900</v>
      </c>
      <c r="T50" s="176"/>
      <c r="U50" s="177">
        <f>SUM(S50:T50)</f>
        <v>3900</v>
      </c>
      <c r="V50" s="176">
        <v>-417.35</v>
      </c>
      <c r="W50" s="177">
        <f>SUM(U50:V50)</f>
        <v>3482.65</v>
      </c>
    </row>
    <row r="51" spans="1:23" ht="14.25" customHeight="1">
      <c r="A51" s="51"/>
      <c r="B51" s="44"/>
      <c r="C51" s="62">
        <v>5213</v>
      </c>
      <c r="D51" s="23"/>
      <c r="E51" s="27" t="s">
        <v>71</v>
      </c>
      <c r="F51" s="52"/>
      <c r="G51" s="178">
        <v>0</v>
      </c>
      <c r="H51" s="179">
        <v>0</v>
      </c>
      <c r="I51" s="178">
        <v>0</v>
      </c>
      <c r="J51" s="179"/>
      <c r="K51" s="178">
        <v>0</v>
      </c>
      <c r="L51" s="179"/>
      <c r="M51" s="178">
        <v>0</v>
      </c>
      <c r="N51" s="179"/>
      <c r="O51" s="178">
        <v>0</v>
      </c>
      <c r="P51" s="179"/>
      <c r="Q51" s="178">
        <v>0</v>
      </c>
      <c r="R51" s="179"/>
      <c r="S51" s="178">
        <v>0</v>
      </c>
      <c r="T51" s="179"/>
      <c r="U51" s="178">
        <v>0</v>
      </c>
      <c r="V51" s="179"/>
      <c r="W51" s="178">
        <v>0</v>
      </c>
    </row>
    <row r="52" spans="1:23" ht="14.25" customHeight="1">
      <c r="A52" s="51"/>
      <c r="B52" s="44"/>
      <c r="C52" s="62">
        <v>5169</v>
      </c>
      <c r="D52" s="23"/>
      <c r="E52" s="27" t="s">
        <v>78</v>
      </c>
      <c r="F52" s="52"/>
      <c r="G52" s="178">
        <v>0</v>
      </c>
      <c r="H52" s="179"/>
      <c r="I52" s="178">
        <v>0</v>
      </c>
      <c r="J52" s="179"/>
      <c r="K52" s="178">
        <v>0</v>
      </c>
      <c r="L52" s="179"/>
      <c r="M52" s="178">
        <v>0</v>
      </c>
      <c r="N52" s="179"/>
      <c r="O52" s="178">
        <v>0</v>
      </c>
      <c r="P52" s="179">
        <v>3.8</v>
      </c>
      <c r="Q52" s="178">
        <f>O52+P52</f>
        <v>3.8</v>
      </c>
      <c r="R52" s="179"/>
      <c r="S52" s="178">
        <f>Q52+R52</f>
        <v>3.8</v>
      </c>
      <c r="T52" s="179"/>
      <c r="U52" s="178">
        <f>S52+T52</f>
        <v>3.8</v>
      </c>
      <c r="V52" s="179"/>
      <c r="W52" s="178">
        <f>U52+V52</f>
        <v>3.8</v>
      </c>
    </row>
    <row r="53" spans="1:23" ht="14.25" customHeight="1" thickBot="1">
      <c r="A53" s="59"/>
      <c r="B53" s="67"/>
      <c r="C53" s="60">
        <v>5171</v>
      </c>
      <c r="D53" s="29"/>
      <c r="E53" s="24" t="s">
        <v>216</v>
      </c>
      <c r="F53" s="49"/>
      <c r="G53" s="180">
        <f>G39</f>
        <v>0</v>
      </c>
      <c r="H53" s="181">
        <f>H39+H41+H42+H43</f>
        <v>819.1999999999999</v>
      </c>
      <c r="I53" s="180">
        <f>G53+H53</f>
        <v>819.1999999999999</v>
      </c>
      <c r="J53" s="181">
        <f>J41+J42+J43+J44+J45+J46</f>
        <v>873.2</v>
      </c>
      <c r="K53" s="180">
        <f>I53+J53</f>
        <v>1692.4</v>
      </c>
      <c r="L53" s="181"/>
      <c r="M53" s="180">
        <f>K53+L53</f>
        <v>1692.4</v>
      </c>
      <c r="N53" s="181">
        <v>225</v>
      </c>
      <c r="O53" s="180">
        <f>M53+N53</f>
        <v>1917.4</v>
      </c>
      <c r="P53" s="181">
        <v>-3.8</v>
      </c>
      <c r="Q53" s="180">
        <f>O53+P53</f>
        <v>1913.6000000000001</v>
      </c>
      <c r="R53" s="181"/>
      <c r="S53" s="180">
        <f>Q53+R53</f>
        <v>1913.6000000000001</v>
      </c>
      <c r="T53" s="181"/>
      <c r="U53" s="180">
        <f>S53+T53</f>
        <v>1913.6000000000001</v>
      </c>
      <c r="V53" s="181">
        <v>713.8</v>
      </c>
      <c r="W53" s="180">
        <f>U53+V53</f>
        <v>2627.4</v>
      </c>
    </row>
    <row r="54" spans="1:23" ht="14.25" customHeight="1">
      <c r="A54" s="63">
        <v>93</v>
      </c>
      <c r="B54" s="64">
        <v>3522</v>
      </c>
      <c r="C54" s="64"/>
      <c r="D54" s="28"/>
      <c r="E54" s="65" t="s">
        <v>25</v>
      </c>
      <c r="F54" s="66"/>
      <c r="G54" s="165">
        <f>SUM(G83+G81+G80)</f>
        <v>900</v>
      </c>
      <c r="H54" s="166"/>
      <c r="I54" s="165">
        <f>SUM(I83+I81+I80)</f>
        <v>15727.1</v>
      </c>
      <c r="J54" s="166"/>
      <c r="K54" s="167">
        <f>SUM(K83+K81+K82+K80)</f>
        <v>24826.300000000003</v>
      </c>
      <c r="L54" s="166"/>
      <c r="M54" s="167">
        <f>SUM(M83+M81+M82+M80)</f>
        <v>19826.300000000003</v>
      </c>
      <c r="N54" s="166"/>
      <c r="O54" s="167">
        <f>SUM(O83+O81+O82+O80)</f>
        <v>30719.100000000002</v>
      </c>
      <c r="P54" s="166"/>
      <c r="Q54" s="167">
        <f>SUM(Q83+Q81+Q82+Q80)</f>
        <v>33119.1</v>
      </c>
      <c r="R54" s="166"/>
      <c r="S54" s="167">
        <f>SUM(S83+S81+S82+S80)</f>
        <v>33226.7</v>
      </c>
      <c r="T54" s="166"/>
      <c r="U54" s="167">
        <f>SUM(U83+U81+U82+U80)</f>
        <v>43226.700000000004</v>
      </c>
      <c r="V54" s="166"/>
      <c r="W54" s="167">
        <f>SUM(W83+W81+W82+W80)</f>
        <v>42886.700000000004</v>
      </c>
    </row>
    <row r="55" spans="1:23" ht="14.25" customHeight="1">
      <c r="A55" s="51"/>
      <c r="B55" s="44"/>
      <c r="C55" s="44">
        <v>6121</v>
      </c>
      <c r="D55" s="29" t="s">
        <v>26</v>
      </c>
      <c r="E55" s="75" t="s">
        <v>27</v>
      </c>
      <c r="F55" s="52"/>
      <c r="G55" s="182">
        <v>0</v>
      </c>
      <c r="H55" s="183">
        <v>7247.9</v>
      </c>
      <c r="I55" s="182">
        <f aca="true" t="shared" si="8" ref="I55:I81">G55+H55</f>
        <v>7247.9</v>
      </c>
      <c r="J55" s="183"/>
      <c r="K55" s="168">
        <f aca="true" t="shared" si="9" ref="K55:K81">I55+J55</f>
        <v>7247.9</v>
      </c>
      <c r="L55" s="183">
        <v>-5000</v>
      </c>
      <c r="M55" s="168">
        <f aca="true" t="shared" si="10" ref="M55:M81">K55+L55</f>
        <v>2247.8999999999996</v>
      </c>
      <c r="N55" s="183">
        <v>-2247.9</v>
      </c>
      <c r="O55" s="168">
        <f aca="true" t="shared" si="11" ref="O55:O81">M55+N55</f>
        <v>0</v>
      </c>
      <c r="P55" s="183"/>
      <c r="Q55" s="168">
        <f aca="true" t="shared" si="12" ref="Q55:Q81">O55+P55</f>
        <v>0</v>
      </c>
      <c r="R55" s="183"/>
      <c r="S55" s="168">
        <f aca="true" t="shared" si="13" ref="S55:S81">Q55+R55</f>
        <v>0</v>
      </c>
      <c r="T55" s="183"/>
      <c r="U55" s="168">
        <f aca="true" t="shared" si="14" ref="U55:U81">S55+T55</f>
        <v>0</v>
      </c>
      <c r="V55" s="183"/>
      <c r="W55" s="168">
        <f aca="true" t="shared" si="15" ref="W55:W81">U55+V55</f>
        <v>0</v>
      </c>
    </row>
    <row r="56" spans="1:23" ht="14.25" customHeight="1">
      <c r="A56" s="59"/>
      <c r="B56" s="67"/>
      <c r="C56" s="44">
        <v>6121</v>
      </c>
      <c r="D56" s="134" t="s">
        <v>62</v>
      </c>
      <c r="E56" s="75" t="s">
        <v>63</v>
      </c>
      <c r="F56" s="141"/>
      <c r="G56" s="184">
        <v>0</v>
      </c>
      <c r="H56" s="183">
        <v>235.5</v>
      </c>
      <c r="I56" s="182">
        <f t="shared" si="8"/>
        <v>235.5</v>
      </c>
      <c r="J56" s="183">
        <v>-235.5</v>
      </c>
      <c r="K56" s="168">
        <f t="shared" si="9"/>
        <v>0</v>
      </c>
      <c r="L56" s="183"/>
      <c r="M56" s="168">
        <f t="shared" si="10"/>
        <v>0</v>
      </c>
      <c r="N56" s="183"/>
      <c r="O56" s="168">
        <f t="shared" si="11"/>
        <v>0</v>
      </c>
      <c r="P56" s="183"/>
      <c r="Q56" s="168">
        <f t="shared" si="12"/>
        <v>0</v>
      </c>
      <c r="R56" s="183"/>
      <c r="S56" s="168">
        <f t="shared" si="13"/>
        <v>0</v>
      </c>
      <c r="T56" s="183"/>
      <c r="U56" s="168">
        <f t="shared" si="14"/>
        <v>0</v>
      </c>
      <c r="V56" s="183"/>
      <c r="W56" s="168">
        <f t="shared" si="15"/>
        <v>0</v>
      </c>
    </row>
    <row r="57" spans="1:23" ht="14.25" customHeight="1">
      <c r="A57" s="59"/>
      <c r="B57" s="67"/>
      <c r="C57" s="44">
        <v>6121</v>
      </c>
      <c r="D57" s="134" t="s">
        <v>135</v>
      </c>
      <c r="E57" s="75" t="s">
        <v>136</v>
      </c>
      <c r="F57" s="141"/>
      <c r="G57" s="184">
        <v>0</v>
      </c>
      <c r="H57" s="183"/>
      <c r="I57" s="182">
        <v>0</v>
      </c>
      <c r="J57" s="183">
        <v>600</v>
      </c>
      <c r="K57" s="168">
        <f t="shared" si="9"/>
        <v>600</v>
      </c>
      <c r="L57" s="183"/>
      <c r="M57" s="168">
        <f t="shared" si="10"/>
        <v>600</v>
      </c>
      <c r="N57" s="183"/>
      <c r="O57" s="168">
        <f t="shared" si="11"/>
        <v>600</v>
      </c>
      <c r="P57" s="183"/>
      <c r="Q57" s="168">
        <f t="shared" si="12"/>
        <v>600</v>
      </c>
      <c r="R57" s="183"/>
      <c r="S57" s="168">
        <f t="shared" si="13"/>
        <v>600</v>
      </c>
      <c r="T57" s="183"/>
      <c r="U57" s="168">
        <f t="shared" si="14"/>
        <v>600</v>
      </c>
      <c r="V57" s="183"/>
      <c r="W57" s="168">
        <f t="shared" si="15"/>
        <v>600</v>
      </c>
    </row>
    <row r="58" spans="1:23" ht="14.25" customHeight="1">
      <c r="A58" s="59"/>
      <c r="B58" s="67"/>
      <c r="C58" s="44">
        <v>6121</v>
      </c>
      <c r="D58" s="134" t="s">
        <v>139</v>
      </c>
      <c r="E58" s="148" t="s">
        <v>190</v>
      </c>
      <c r="F58" s="135"/>
      <c r="G58" s="184">
        <v>0</v>
      </c>
      <c r="H58" s="183"/>
      <c r="I58" s="182">
        <v>0</v>
      </c>
      <c r="J58" s="183">
        <v>312</v>
      </c>
      <c r="K58" s="168">
        <f t="shared" si="9"/>
        <v>312</v>
      </c>
      <c r="L58" s="183"/>
      <c r="M58" s="168">
        <f t="shared" si="10"/>
        <v>312</v>
      </c>
      <c r="N58" s="183"/>
      <c r="O58" s="168">
        <f t="shared" si="11"/>
        <v>312</v>
      </c>
      <c r="P58" s="183"/>
      <c r="Q58" s="168">
        <f t="shared" si="12"/>
        <v>312</v>
      </c>
      <c r="R58" s="183"/>
      <c r="S58" s="168">
        <f t="shared" si="13"/>
        <v>312</v>
      </c>
      <c r="T58" s="183"/>
      <c r="U58" s="168">
        <f t="shared" si="14"/>
        <v>312</v>
      </c>
      <c r="V58" s="183"/>
      <c r="W58" s="168">
        <f t="shared" si="15"/>
        <v>312</v>
      </c>
    </row>
    <row r="59" spans="1:23" ht="14.25" customHeight="1">
      <c r="A59" s="59"/>
      <c r="B59" s="67"/>
      <c r="C59" s="44">
        <v>6121</v>
      </c>
      <c r="D59" s="134" t="s">
        <v>143</v>
      </c>
      <c r="E59" s="75" t="s">
        <v>144</v>
      </c>
      <c r="F59" s="141"/>
      <c r="G59" s="184">
        <v>0</v>
      </c>
      <c r="H59" s="183"/>
      <c r="I59" s="182">
        <v>0</v>
      </c>
      <c r="J59" s="183">
        <v>210</v>
      </c>
      <c r="K59" s="168">
        <f t="shared" si="9"/>
        <v>210</v>
      </c>
      <c r="L59" s="183"/>
      <c r="M59" s="168">
        <f t="shared" si="10"/>
        <v>210</v>
      </c>
      <c r="N59" s="183"/>
      <c r="O59" s="168">
        <f t="shared" si="11"/>
        <v>210</v>
      </c>
      <c r="P59" s="183"/>
      <c r="Q59" s="168">
        <f t="shared" si="12"/>
        <v>210</v>
      </c>
      <c r="R59" s="183"/>
      <c r="S59" s="168">
        <f t="shared" si="13"/>
        <v>210</v>
      </c>
      <c r="T59" s="183"/>
      <c r="U59" s="168">
        <f t="shared" si="14"/>
        <v>210</v>
      </c>
      <c r="V59" s="183"/>
      <c r="W59" s="168">
        <f t="shared" si="15"/>
        <v>210</v>
      </c>
    </row>
    <row r="60" spans="1:23" ht="14.25" customHeight="1">
      <c r="A60" s="59"/>
      <c r="B60" s="67"/>
      <c r="C60" s="44">
        <v>6121</v>
      </c>
      <c r="D60" s="134" t="s">
        <v>209</v>
      </c>
      <c r="E60" s="75" t="s">
        <v>210</v>
      </c>
      <c r="F60" s="141"/>
      <c r="G60" s="184">
        <v>0</v>
      </c>
      <c r="H60" s="183"/>
      <c r="I60" s="182">
        <v>0</v>
      </c>
      <c r="J60" s="183"/>
      <c r="K60" s="168">
        <v>0</v>
      </c>
      <c r="L60" s="183"/>
      <c r="M60" s="168">
        <v>0</v>
      </c>
      <c r="N60" s="183"/>
      <c r="O60" s="168">
        <v>0</v>
      </c>
      <c r="P60" s="183">
        <v>2400</v>
      </c>
      <c r="Q60" s="168">
        <f t="shared" si="12"/>
        <v>2400</v>
      </c>
      <c r="R60" s="183"/>
      <c r="S60" s="168">
        <f t="shared" si="13"/>
        <v>2400</v>
      </c>
      <c r="T60" s="183"/>
      <c r="U60" s="168">
        <f t="shared" si="14"/>
        <v>2400</v>
      </c>
      <c r="V60" s="183"/>
      <c r="W60" s="168">
        <f t="shared" si="15"/>
        <v>2400</v>
      </c>
    </row>
    <row r="61" spans="1:23" ht="14.25" customHeight="1">
      <c r="A61" s="59"/>
      <c r="B61" s="67"/>
      <c r="C61" s="44">
        <v>6122</v>
      </c>
      <c r="D61" s="134" t="s">
        <v>137</v>
      </c>
      <c r="E61" s="75" t="s">
        <v>138</v>
      </c>
      <c r="F61" s="141"/>
      <c r="G61" s="184">
        <v>0</v>
      </c>
      <c r="H61" s="183"/>
      <c r="I61" s="182">
        <v>0</v>
      </c>
      <c r="J61" s="183">
        <v>220</v>
      </c>
      <c r="K61" s="168">
        <f t="shared" si="9"/>
        <v>220</v>
      </c>
      <c r="L61" s="183"/>
      <c r="M61" s="168">
        <f t="shared" si="10"/>
        <v>220</v>
      </c>
      <c r="N61" s="183">
        <v>-220</v>
      </c>
      <c r="O61" s="168">
        <f t="shared" si="11"/>
        <v>0</v>
      </c>
      <c r="P61" s="183"/>
      <c r="Q61" s="168">
        <f t="shared" si="12"/>
        <v>0</v>
      </c>
      <c r="R61" s="183"/>
      <c r="S61" s="168">
        <f t="shared" si="13"/>
        <v>0</v>
      </c>
      <c r="T61" s="183"/>
      <c r="U61" s="168">
        <f t="shared" si="14"/>
        <v>0</v>
      </c>
      <c r="V61" s="183"/>
      <c r="W61" s="168">
        <f t="shared" si="15"/>
        <v>0</v>
      </c>
    </row>
    <row r="62" spans="1:23" ht="14.25" customHeight="1">
      <c r="A62" s="59"/>
      <c r="B62" s="67"/>
      <c r="C62" s="44">
        <v>6122</v>
      </c>
      <c r="D62" s="134" t="s">
        <v>196</v>
      </c>
      <c r="E62" s="75" t="s">
        <v>197</v>
      </c>
      <c r="F62" s="141"/>
      <c r="G62" s="184">
        <v>0</v>
      </c>
      <c r="H62" s="183"/>
      <c r="I62" s="182">
        <v>0</v>
      </c>
      <c r="J62" s="183"/>
      <c r="K62" s="168">
        <v>0</v>
      </c>
      <c r="L62" s="183"/>
      <c r="M62" s="168">
        <v>0</v>
      </c>
      <c r="N62" s="183">
        <v>55</v>
      </c>
      <c r="O62" s="168">
        <f t="shared" si="11"/>
        <v>55</v>
      </c>
      <c r="P62" s="183"/>
      <c r="Q62" s="168">
        <f t="shared" si="12"/>
        <v>55</v>
      </c>
      <c r="R62" s="183"/>
      <c r="S62" s="168">
        <f t="shared" si="13"/>
        <v>55</v>
      </c>
      <c r="T62" s="183"/>
      <c r="U62" s="168">
        <f t="shared" si="14"/>
        <v>55</v>
      </c>
      <c r="V62" s="183"/>
      <c r="W62" s="168">
        <f t="shared" si="15"/>
        <v>55</v>
      </c>
    </row>
    <row r="63" spans="1:23" ht="14.25" customHeight="1">
      <c r="A63" s="59"/>
      <c r="B63" s="67"/>
      <c r="C63" s="44">
        <v>6313</v>
      </c>
      <c r="D63" s="133" t="s">
        <v>109</v>
      </c>
      <c r="E63" s="137" t="s">
        <v>110</v>
      </c>
      <c r="F63" s="135"/>
      <c r="G63" s="168">
        <v>300</v>
      </c>
      <c r="H63" s="183"/>
      <c r="I63" s="182">
        <f t="shared" si="8"/>
        <v>300</v>
      </c>
      <c r="J63" s="183"/>
      <c r="K63" s="168">
        <f t="shared" si="9"/>
        <v>300</v>
      </c>
      <c r="L63" s="183"/>
      <c r="M63" s="168">
        <f t="shared" si="10"/>
        <v>300</v>
      </c>
      <c r="N63" s="183"/>
      <c r="O63" s="168">
        <f t="shared" si="11"/>
        <v>300</v>
      </c>
      <c r="P63" s="183"/>
      <c r="Q63" s="168">
        <f t="shared" si="12"/>
        <v>300</v>
      </c>
      <c r="R63" s="183"/>
      <c r="S63" s="168">
        <f t="shared" si="13"/>
        <v>300</v>
      </c>
      <c r="T63" s="183"/>
      <c r="U63" s="168">
        <f t="shared" si="14"/>
        <v>300</v>
      </c>
      <c r="V63" s="183"/>
      <c r="W63" s="168">
        <f t="shared" si="15"/>
        <v>300</v>
      </c>
    </row>
    <row r="64" spans="1:23" ht="14.25" customHeight="1">
      <c r="A64" s="59"/>
      <c r="B64" s="67"/>
      <c r="C64" s="44">
        <v>6313</v>
      </c>
      <c r="D64" s="133" t="s">
        <v>58</v>
      </c>
      <c r="E64" s="137" t="s">
        <v>59</v>
      </c>
      <c r="F64" s="135"/>
      <c r="G64" s="168">
        <v>0</v>
      </c>
      <c r="H64" s="183">
        <v>3700</v>
      </c>
      <c r="I64" s="182">
        <f t="shared" si="8"/>
        <v>3700</v>
      </c>
      <c r="J64" s="183"/>
      <c r="K64" s="168">
        <f t="shared" si="9"/>
        <v>3700</v>
      </c>
      <c r="L64" s="183"/>
      <c r="M64" s="168">
        <f t="shared" si="10"/>
        <v>3700</v>
      </c>
      <c r="N64" s="183"/>
      <c r="O64" s="168">
        <f t="shared" si="11"/>
        <v>3700</v>
      </c>
      <c r="P64" s="183"/>
      <c r="Q64" s="168">
        <f t="shared" si="12"/>
        <v>3700</v>
      </c>
      <c r="R64" s="183"/>
      <c r="S64" s="168">
        <f t="shared" si="13"/>
        <v>3700</v>
      </c>
      <c r="T64" s="183"/>
      <c r="U64" s="168">
        <f t="shared" si="14"/>
        <v>3700</v>
      </c>
      <c r="V64" s="183"/>
      <c r="W64" s="168">
        <f t="shared" si="15"/>
        <v>3700</v>
      </c>
    </row>
    <row r="65" spans="1:23" ht="14.25" customHeight="1">
      <c r="A65" s="59"/>
      <c r="B65" s="67"/>
      <c r="C65" s="44">
        <v>6313</v>
      </c>
      <c r="D65" s="133" t="s">
        <v>73</v>
      </c>
      <c r="E65" s="137" t="s">
        <v>74</v>
      </c>
      <c r="F65" s="135"/>
      <c r="G65" s="168">
        <v>0</v>
      </c>
      <c r="H65" s="183">
        <v>96.3</v>
      </c>
      <c r="I65" s="182">
        <f t="shared" si="8"/>
        <v>96.3</v>
      </c>
      <c r="J65" s="183"/>
      <c r="K65" s="168">
        <f t="shared" si="9"/>
        <v>96.3</v>
      </c>
      <c r="L65" s="183"/>
      <c r="M65" s="168">
        <f t="shared" si="10"/>
        <v>96.3</v>
      </c>
      <c r="N65" s="183"/>
      <c r="O65" s="168">
        <f t="shared" si="11"/>
        <v>96.3</v>
      </c>
      <c r="P65" s="183"/>
      <c r="Q65" s="168">
        <f t="shared" si="12"/>
        <v>96.3</v>
      </c>
      <c r="R65" s="183"/>
      <c r="S65" s="168">
        <f t="shared" si="13"/>
        <v>96.3</v>
      </c>
      <c r="T65" s="183"/>
      <c r="U65" s="168">
        <f t="shared" si="14"/>
        <v>96.3</v>
      </c>
      <c r="V65" s="183"/>
      <c r="W65" s="168">
        <f t="shared" si="15"/>
        <v>96.3</v>
      </c>
    </row>
    <row r="66" spans="1:23" ht="14.25" customHeight="1">
      <c r="A66" s="59"/>
      <c r="B66" s="67"/>
      <c r="C66" s="44">
        <v>6313</v>
      </c>
      <c r="D66" s="133" t="s">
        <v>85</v>
      </c>
      <c r="E66" s="137" t="s">
        <v>86</v>
      </c>
      <c r="F66" s="135"/>
      <c r="G66" s="168">
        <v>0</v>
      </c>
      <c r="H66" s="183">
        <v>449.3</v>
      </c>
      <c r="I66" s="182">
        <f t="shared" si="8"/>
        <v>449.3</v>
      </c>
      <c r="J66" s="183"/>
      <c r="K66" s="168">
        <f t="shared" si="9"/>
        <v>449.3</v>
      </c>
      <c r="L66" s="183"/>
      <c r="M66" s="168">
        <f t="shared" si="10"/>
        <v>449.3</v>
      </c>
      <c r="N66" s="183">
        <v>-449.3</v>
      </c>
      <c r="O66" s="168">
        <f t="shared" si="11"/>
        <v>0</v>
      </c>
      <c r="P66" s="183"/>
      <c r="Q66" s="168">
        <f t="shared" si="12"/>
        <v>0</v>
      </c>
      <c r="R66" s="183"/>
      <c r="S66" s="168">
        <f t="shared" si="13"/>
        <v>0</v>
      </c>
      <c r="T66" s="183"/>
      <c r="U66" s="168">
        <f t="shared" si="14"/>
        <v>0</v>
      </c>
      <c r="V66" s="183"/>
      <c r="W66" s="168">
        <f t="shared" si="15"/>
        <v>0</v>
      </c>
    </row>
    <row r="67" spans="1:23" ht="14.25" customHeight="1">
      <c r="A67" s="59"/>
      <c r="B67" s="67"/>
      <c r="C67" s="44">
        <v>6313</v>
      </c>
      <c r="D67" s="133" t="s">
        <v>87</v>
      </c>
      <c r="E67" s="137" t="s">
        <v>88</v>
      </c>
      <c r="F67" s="135"/>
      <c r="G67" s="168">
        <v>0</v>
      </c>
      <c r="H67" s="183">
        <v>450</v>
      </c>
      <c r="I67" s="182">
        <f t="shared" si="8"/>
        <v>450</v>
      </c>
      <c r="J67" s="183"/>
      <c r="K67" s="168">
        <f t="shared" si="9"/>
        <v>450</v>
      </c>
      <c r="L67" s="183"/>
      <c r="M67" s="168">
        <f t="shared" si="10"/>
        <v>450</v>
      </c>
      <c r="N67" s="183">
        <v>-450</v>
      </c>
      <c r="O67" s="168">
        <f t="shared" si="11"/>
        <v>0</v>
      </c>
      <c r="P67" s="183"/>
      <c r="Q67" s="168">
        <f t="shared" si="12"/>
        <v>0</v>
      </c>
      <c r="R67" s="183"/>
      <c r="S67" s="168">
        <f t="shared" si="13"/>
        <v>0</v>
      </c>
      <c r="T67" s="183"/>
      <c r="U67" s="168">
        <f t="shared" si="14"/>
        <v>0</v>
      </c>
      <c r="V67" s="183"/>
      <c r="W67" s="168">
        <f t="shared" si="15"/>
        <v>0</v>
      </c>
    </row>
    <row r="68" spans="1:23" ht="14.25" customHeight="1">
      <c r="A68" s="59"/>
      <c r="B68" s="67"/>
      <c r="C68" s="44">
        <v>6313</v>
      </c>
      <c r="D68" s="133" t="s">
        <v>91</v>
      </c>
      <c r="E68" s="137" t="s">
        <v>213</v>
      </c>
      <c r="F68" s="135"/>
      <c r="G68" s="168">
        <v>0</v>
      </c>
      <c r="H68" s="183">
        <v>2587.6</v>
      </c>
      <c r="I68" s="182">
        <f t="shared" si="8"/>
        <v>2587.6</v>
      </c>
      <c r="J68" s="183">
        <v>7500</v>
      </c>
      <c r="K68" s="168">
        <f t="shared" si="9"/>
        <v>10087.6</v>
      </c>
      <c r="L68" s="183"/>
      <c r="M68" s="168">
        <f t="shared" si="10"/>
        <v>10087.6</v>
      </c>
      <c r="N68" s="183"/>
      <c r="O68" s="168">
        <f t="shared" si="11"/>
        <v>10087.6</v>
      </c>
      <c r="P68" s="183"/>
      <c r="Q68" s="168">
        <f t="shared" si="12"/>
        <v>10087.6</v>
      </c>
      <c r="R68" s="183"/>
      <c r="S68" s="168">
        <f t="shared" si="13"/>
        <v>10087.6</v>
      </c>
      <c r="T68" s="183"/>
      <c r="U68" s="168">
        <f t="shared" si="14"/>
        <v>10087.6</v>
      </c>
      <c r="V68" s="183"/>
      <c r="W68" s="168">
        <f t="shared" si="15"/>
        <v>10087.6</v>
      </c>
    </row>
    <row r="69" spans="1:23" ht="14.25" customHeight="1">
      <c r="A69" s="59"/>
      <c r="B69" s="67"/>
      <c r="C69" s="44">
        <v>6313</v>
      </c>
      <c r="D69" s="133" t="s">
        <v>98</v>
      </c>
      <c r="E69" s="137" t="s">
        <v>99</v>
      </c>
      <c r="F69" s="135"/>
      <c r="G69" s="168">
        <v>0</v>
      </c>
      <c r="H69" s="183">
        <v>33.2</v>
      </c>
      <c r="I69" s="182">
        <f t="shared" si="8"/>
        <v>33.2</v>
      </c>
      <c r="J69" s="183"/>
      <c r="K69" s="168">
        <f t="shared" si="9"/>
        <v>33.2</v>
      </c>
      <c r="L69" s="183"/>
      <c r="M69" s="168">
        <f t="shared" si="10"/>
        <v>33.2</v>
      </c>
      <c r="N69" s="183"/>
      <c r="O69" s="168">
        <f t="shared" si="11"/>
        <v>33.2</v>
      </c>
      <c r="P69" s="183"/>
      <c r="Q69" s="168">
        <f t="shared" si="12"/>
        <v>33.2</v>
      </c>
      <c r="R69" s="183"/>
      <c r="S69" s="168">
        <f t="shared" si="13"/>
        <v>33.2</v>
      </c>
      <c r="T69" s="183"/>
      <c r="U69" s="168">
        <f t="shared" si="14"/>
        <v>33.2</v>
      </c>
      <c r="V69" s="183"/>
      <c r="W69" s="168">
        <f t="shared" si="15"/>
        <v>33.2</v>
      </c>
    </row>
    <row r="70" spans="1:23" ht="14.25" customHeight="1">
      <c r="A70" s="59"/>
      <c r="B70" s="67"/>
      <c r="C70" s="44">
        <v>6313</v>
      </c>
      <c r="D70" s="133" t="s">
        <v>191</v>
      </c>
      <c r="E70" s="137" t="s">
        <v>157</v>
      </c>
      <c r="F70" s="135"/>
      <c r="G70" s="184">
        <v>0</v>
      </c>
      <c r="H70" s="183"/>
      <c r="I70" s="182">
        <v>0</v>
      </c>
      <c r="J70" s="183"/>
      <c r="K70" s="168">
        <v>0</v>
      </c>
      <c r="L70" s="183"/>
      <c r="M70" s="168">
        <v>0</v>
      </c>
      <c r="N70" s="183">
        <v>13000</v>
      </c>
      <c r="O70" s="168">
        <f t="shared" si="11"/>
        <v>13000</v>
      </c>
      <c r="P70" s="183"/>
      <c r="Q70" s="168">
        <f t="shared" si="12"/>
        <v>13000</v>
      </c>
      <c r="R70" s="183"/>
      <c r="S70" s="168">
        <f t="shared" si="13"/>
        <v>13000</v>
      </c>
      <c r="T70" s="183">
        <v>10000</v>
      </c>
      <c r="U70" s="168">
        <f t="shared" si="14"/>
        <v>23000</v>
      </c>
      <c r="V70" s="183"/>
      <c r="W70" s="168">
        <f t="shared" si="15"/>
        <v>23000</v>
      </c>
    </row>
    <row r="71" spans="1:23" ht="14.25" customHeight="1">
      <c r="A71" s="59"/>
      <c r="B71" s="67"/>
      <c r="C71" s="44">
        <v>5171</v>
      </c>
      <c r="D71" s="133" t="s">
        <v>81</v>
      </c>
      <c r="E71" s="137" t="s">
        <v>82</v>
      </c>
      <c r="F71" s="135"/>
      <c r="G71" s="184">
        <v>0</v>
      </c>
      <c r="H71" s="183">
        <v>27.3</v>
      </c>
      <c r="I71" s="182">
        <f t="shared" si="8"/>
        <v>27.3</v>
      </c>
      <c r="J71" s="183">
        <v>-27.3</v>
      </c>
      <c r="K71" s="168">
        <f t="shared" si="9"/>
        <v>0</v>
      </c>
      <c r="L71" s="183"/>
      <c r="M71" s="168">
        <f t="shared" si="10"/>
        <v>0</v>
      </c>
      <c r="N71" s="183"/>
      <c r="O71" s="168">
        <f t="shared" si="11"/>
        <v>0</v>
      </c>
      <c r="P71" s="183"/>
      <c r="Q71" s="168">
        <f t="shared" si="12"/>
        <v>0</v>
      </c>
      <c r="R71" s="183"/>
      <c r="S71" s="168">
        <f t="shared" si="13"/>
        <v>0</v>
      </c>
      <c r="T71" s="183"/>
      <c r="U71" s="168">
        <f t="shared" si="14"/>
        <v>0</v>
      </c>
      <c r="V71" s="183"/>
      <c r="W71" s="168">
        <f t="shared" si="15"/>
        <v>0</v>
      </c>
    </row>
    <row r="72" spans="1:23" ht="14.25" customHeight="1">
      <c r="A72" s="59"/>
      <c r="B72" s="67"/>
      <c r="C72" s="44">
        <v>5171</v>
      </c>
      <c r="D72" s="133" t="s">
        <v>122</v>
      </c>
      <c r="E72" s="137" t="s">
        <v>123</v>
      </c>
      <c r="F72" s="135"/>
      <c r="G72" s="184">
        <v>600</v>
      </c>
      <c r="H72" s="183"/>
      <c r="I72" s="182">
        <f t="shared" si="8"/>
        <v>600</v>
      </c>
      <c r="J72" s="183"/>
      <c r="K72" s="168">
        <f t="shared" si="9"/>
        <v>600</v>
      </c>
      <c r="L72" s="183"/>
      <c r="M72" s="168">
        <f t="shared" si="10"/>
        <v>600</v>
      </c>
      <c r="N72" s="183"/>
      <c r="O72" s="168">
        <f t="shared" si="11"/>
        <v>600</v>
      </c>
      <c r="P72" s="183"/>
      <c r="Q72" s="168">
        <f t="shared" si="12"/>
        <v>600</v>
      </c>
      <c r="R72" s="183"/>
      <c r="S72" s="168">
        <f t="shared" si="13"/>
        <v>600</v>
      </c>
      <c r="T72" s="183"/>
      <c r="U72" s="168">
        <f t="shared" si="14"/>
        <v>600</v>
      </c>
      <c r="V72" s="183"/>
      <c r="W72" s="168">
        <f t="shared" si="15"/>
        <v>600</v>
      </c>
    </row>
    <row r="73" spans="1:23" ht="14.25" customHeight="1">
      <c r="A73" s="59"/>
      <c r="B73" s="67"/>
      <c r="C73" s="44">
        <v>5171</v>
      </c>
      <c r="D73" s="133" t="s">
        <v>140</v>
      </c>
      <c r="E73" s="137" t="s">
        <v>189</v>
      </c>
      <c r="F73" s="135"/>
      <c r="G73" s="184">
        <v>0</v>
      </c>
      <c r="H73" s="183"/>
      <c r="I73" s="182">
        <v>0</v>
      </c>
      <c r="J73" s="183">
        <v>175</v>
      </c>
      <c r="K73" s="168">
        <f t="shared" si="9"/>
        <v>175</v>
      </c>
      <c r="L73" s="183"/>
      <c r="M73" s="168">
        <f t="shared" si="10"/>
        <v>175</v>
      </c>
      <c r="N73" s="183"/>
      <c r="O73" s="168">
        <f t="shared" si="11"/>
        <v>175</v>
      </c>
      <c r="P73" s="183"/>
      <c r="Q73" s="168">
        <f t="shared" si="12"/>
        <v>175</v>
      </c>
      <c r="R73" s="183"/>
      <c r="S73" s="168">
        <f t="shared" si="13"/>
        <v>175</v>
      </c>
      <c r="T73" s="183"/>
      <c r="U73" s="168">
        <f t="shared" si="14"/>
        <v>175</v>
      </c>
      <c r="V73" s="183"/>
      <c r="W73" s="168">
        <f t="shared" si="15"/>
        <v>175</v>
      </c>
    </row>
    <row r="74" spans="1:23" ht="14.25" customHeight="1">
      <c r="A74" s="59"/>
      <c r="B74" s="67"/>
      <c r="C74" s="44">
        <v>5171</v>
      </c>
      <c r="D74" s="133" t="s">
        <v>141</v>
      </c>
      <c r="E74" s="137" t="s">
        <v>142</v>
      </c>
      <c r="F74" s="135"/>
      <c r="G74" s="184">
        <v>0</v>
      </c>
      <c r="H74" s="183"/>
      <c r="I74" s="182">
        <v>0</v>
      </c>
      <c r="J74" s="183">
        <v>180</v>
      </c>
      <c r="K74" s="168">
        <f t="shared" si="9"/>
        <v>180</v>
      </c>
      <c r="L74" s="183"/>
      <c r="M74" s="168">
        <f t="shared" si="10"/>
        <v>180</v>
      </c>
      <c r="N74" s="183"/>
      <c r="O74" s="168">
        <f t="shared" si="11"/>
        <v>180</v>
      </c>
      <c r="P74" s="183"/>
      <c r="Q74" s="168">
        <f t="shared" si="12"/>
        <v>180</v>
      </c>
      <c r="R74" s="183"/>
      <c r="S74" s="168">
        <f t="shared" si="13"/>
        <v>180</v>
      </c>
      <c r="T74" s="183"/>
      <c r="U74" s="168">
        <f t="shared" si="14"/>
        <v>180</v>
      </c>
      <c r="V74" s="183">
        <v>-180</v>
      </c>
      <c r="W74" s="168">
        <f t="shared" si="15"/>
        <v>0</v>
      </c>
    </row>
    <row r="75" spans="1:23" ht="14.25" customHeight="1">
      <c r="A75" s="59"/>
      <c r="B75" s="67"/>
      <c r="C75" s="44">
        <v>5171</v>
      </c>
      <c r="D75" s="133" t="s">
        <v>145</v>
      </c>
      <c r="E75" s="137" t="s">
        <v>146</v>
      </c>
      <c r="F75" s="135"/>
      <c r="G75" s="184">
        <v>0</v>
      </c>
      <c r="H75" s="183"/>
      <c r="I75" s="182">
        <v>0</v>
      </c>
      <c r="J75" s="183">
        <v>165</v>
      </c>
      <c r="K75" s="168">
        <f t="shared" si="9"/>
        <v>165</v>
      </c>
      <c r="L75" s="183"/>
      <c r="M75" s="168">
        <f t="shared" si="10"/>
        <v>165</v>
      </c>
      <c r="N75" s="183"/>
      <c r="O75" s="168">
        <f t="shared" si="11"/>
        <v>165</v>
      </c>
      <c r="P75" s="183"/>
      <c r="Q75" s="168">
        <f t="shared" si="12"/>
        <v>165</v>
      </c>
      <c r="R75" s="183"/>
      <c r="S75" s="168">
        <f t="shared" si="13"/>
        <v>165</v>
      </c>
      <c r="T75" s="183"/>
      <c r="U75" s="168">
        <f t="shared" si="14"/>
        <v>165</v>
      </c>
      <c r="V75" s="183"/>
      <c r="W75" s="168">
        <f t="shared" si="15"/>
        <v>165</v>
      </c>
    </row>
    <row r="76" spans="1:23" ht="14.25" customHeight="1">
      <c r="A76" s="59"/>
      <c r="B76" s="67"/>
      <c r="C76" s="44">
        <v>5171</v>
      </c>
      <c r="D76" s="133" t="s">
        <v>192</v>
      </c>
      <c r="E76" s="137" t="s">
        <v>193</v>
      </c>
      <c r="F76" s="135"/>
      <c r="G76" s="184">
        <v>0</v>
      </c>
      <c r="H76" s="183"/>
      <c r="I76" s="182">
        <v>0</v>
      </c>
      <c r="J76" s="183"/>
      <c r="K76" s="168">
        <v>0</v>
      </c>
      <c r="L76" s="183"/>
      <c r="M76" s="168">
        <v>0</v>
      </c>
      <c r="N76" s="183">
        <v>1150</v>
      </c>
      <c r="O76" s="168">
        <f t="shared" si="11"/>
        <v>1150</v>
      </c>
      <c r="P76" s="183"/>
      <c r="Q76" s="168">
        <f t="shared" si="12"/>
        <v>1150</v>
      </c>
      <c r="R76" s="183"/>
      <c r="S76" s="168">
        <f t="shared" si="13"/>
        <v>1150</v>
      </c>
      <c r="T76" s="183"/>
      <c r="U76" s="168">
        <f t="shared" si="14"/>
        <v>1150</v>
      </c>
      <c r="V76" s="183">
        <v>-280</v>
      </c>
      <c r="W76" s="168">
        <f t="shared" si="15"/>
        <v>870</v>
      </c>
    </row>
    <row r="77" spans="1:23" ht="14.25" customHeight="1">
      <c r="A77" s="59"/>
      <c r="B77" s="67"/>
      <c r="C77" s="44">
        <v>5171</v>
      </c>
      <c r="D77" s="133" t="s">
        <v>194</v>
      </c>
      <c r="E77" s="137" t="s">
        <v>195</v>
      </c>
      <c r="F77" s="135"/>
      <c r="G77" s="184">
        <v>0</v>
      </c>
      <c r="H77" s="183"/>
      <c r="I77" s="182">
        <v>0</v>
      </c>
      <c r="J77" s="183"/>
      <c r="K77" s="168">
        <v>0</v>
      </c>
      <c r="L77" s="183"/>
      <c r="M77" s="168">
        <v>0</v>
      </c>
      <c r="N77" s="183">
        <v>55</v>
      </c>
      <c r="O77" s="168">
        <f t="shared" si="11"/>
        <v>55</v>
      </c>
      <c r="P77" s="183"/>
      <c r="Q77" s="168">
        <f t="shared" si="12"/>
        <v>55</v>
      </c>
      <c r="R77" s="183"/>
      <c r="S77" s="168">
        <f t="shared" si="13"/>
        <v>55</v>
      </c>
      <c r="T77" s="183"/>
      <c r="U77" s="168">
        <f t="shared" si="14"/>
        <v>55</v>
      </c>
      <c r="V77" s="183"/>
      <c r="W77" s="168">
        <f t="shared" si="15"/>
        <v>55</v>
      </c>
    </row>
    <row r="78" spans="1:23" ht="14.25" customHeight="1">
      <c r="A78" s="59"/>
      <c r="B78" s="67"/>
      <c r="C78" s="44">
        <v>5171</v>
      </c>
      <c r="D78" s="133" t="s">
        <v>211</v>
      </c>
      <c r="E78" s="137" t="s">
        <v>212</v>
      </c>
      <c r="F78" s="135"/>
      <c r="G78" s="184">
        <v>0</v>
      </c>
      <c r="H78" s="183"/>
      <c r="I78" s="182">
        <v>0</v>
      </c>
      <c r="J78" s="183"/>
      <c r="K78" s="168">
        <v>0</v>
      </c>
      <c r="L78" s="183"/>
      <c r="M78" s="168">
        <v>0</v>
      </c>
      <c r="N78" s="183"/>
      <c r="O78" s="168">
        <v>0</v>
      </c>
      <c r="P78" s="183"/>
      <c r="Q78" s="168">
        <v>0</v>
      </c>
      <c r="R78" s="183">
        <v>107.6</v>
      </c>
      <c r="S78" s="168">
        <f t="shared" si="13"/>
        <v>107.6</v>
      </c>
      <c r="T78" s="183"/>
      <c r="U78" s="168">
        <f t="shared" si="14"/>
        <v>107.6</v>
      </c>
      <c r="V78" s="183"/>
      <c r="W78" s="168">
        <f t="shared" si="15"/>
        <v>107.6</v>
      </c>
    </row>
    <row r="79" spans="1:23" ht="14.25" customHeight="1">
      <c r="A79" s="59"/>
      <c r="B79" s="67"/>
      <c r="C79" s="44">
        <v>5171</v>
      </c>
      <c r="D79" s="133" t="s">
        <v>223</v>
      </c>
      <c r="E79" s="137" t="s">
        <v>224</v>
      </c>
      <c r="F79" s="135"/>
      <c r="G79" s="184">
        <v>0</v>
      </c>
      <c r="H79" s="183"/>
      <c r="I79" s="182">
        <v>0</v>
      </c>
      <c r="J79" s="183"/>
      <c r="K79" s="168">
        <v>0</v>
      </c>
      <c r="L79" s="183"/>
      <c r="M79" s="168">
        <v>0</v>
      </c>
      <c r="N79" s="183"/>
      <c r="O79" s="168">
        <v>0</v>
      </c>
      <c r="P79" s="183"/>
      <c r="Q79" s="168">
        <v>0</v>
      </c>
      <c r="R79" s="183"/>
      <c r="S79" s="168">
        <v>0</v>
      </c>
      <c r="T79" s="183"/>
      <c r="U79" s="168">
        <v>0</v>
      </c>
      <c r="V79" s="183">
        <v>120</v>
      </c>
      <c r="W79" s="168">
        <f t="shared" si="15"/>
        <v>120</v>
      </c>
    </row>
    <row r="80" spans="1:23" ht="14.25" customHeight="1">
      <c r="A80" s="59"/>
      <c r="B80" s="67"/>
      <c r="C80" s="62">
        <v>6121</v>
      </c>
      <c r="D80" s="27"/>
      <c r="E80" s="27" t="s">
        <v>36</v>
      </c>
      <c r="F80" s="52"/>
      <c r="G80" s="185">
        <f>G55</f>
        <v>0</v>
      </c>
      <c r="H80" s="186">
        <f>H55+H56</f>
        <v>7483.4</v>
      </c>
      <c r="I80" s="185">
        <f t="shared" si="8"/>
        <v>7483.4</v>
      </c>
      <c r="J80" s="186">
        <f>J56+J57+J58+J59</f>
        <v>886.5</v>
      </c>
      <c r="K80" s="187">
        <f t="shared" si="9"/>
        <v>8369.9</v>
      </c>
      <c r="L80" s="186">
        <v>-5000</v>
      </c>
      <c r="M80" s="187">
        <f t="shared" si="10"/>
        <v>3369.8999999999996</v>
      </c>
      <c r="N80" s="186">
        <v>-2247.9</v>
      </c>
      <c r="O80" s="187">
        <f t="shared" si="11"/>
        <v>1121.9999999999995</v>
      </c>
      <c r="P80" s="186">
        <v>2400</v>
      </c>
      <c r="Q80" s="187">
        <f t="shared" si="12"/>
        <v>3521.9999999999995</v>
      </c>
      <c r="R80" s="186"/>
      <c r="S80" s="187">
        <f t="shared" si="13"/>
        <v>3521.9999999999995</v>
      </c>
      <c r="T80" s="186"/>
      <c r="U80" s="187">
        <f t="shared" si="14"/>
        <v>3521.9999999999995</v>
      </c>
      <c r="V80" s="186"/>
      <c r="W80" s="187">
        <f t="shared" si="15"/>
        <v>3521.9999999999995</v>
      </c>
    </row>
    <row r="81" spans="1:23" ht="14.25" customHeight="1">
      <c r="A81" s="51"/>
      <c r="B81" s="44"/>
      <c r="C81" s="62">
        <v>6313</v>
      </c>
      <c r="D81" s="27"/>
      <c r="E81" s="27" t="s">
        <v>28</v>
      </c>
      <c r="F81" s="52"/>
      <c r="G81" s="188">
        <f>G63</f>
        <v>300</v>
      </c>
      <c r="H81" s="189">
        <f>H63+H64+H65+H66+H67+H68+H69</f>
        <v>7316.400000000001</v>
      </c>
      <c r="I81" s="188">
        <f t="shared" si="8"/>
        <v>7616.400000000001</v>
      </c>
      <c r="J81" s="189">
        <f>J68</f>
        <v>7500</v>
      </c>
      <c r="K81" s="190">
        <f t="shared" si="9"/>
        <v>15116.400000000001</v>
      </c>
      <c r="L81" s="189"/>
      <c r="M81" s="190">
        <f t="shared" si="10"/>
        <v>15116.400000000001</v>
      </c>
      <c r="N81" s="189">
        <v>12100.7</v>
      </c>
      <c r="O81" s="190">
        <f t="shared" si="11"/>
        <v>27217.100000000002</v>
      </c>
      <c r="P81" s="189"/>
      <c r="Q81" s="190">
        <f t="shared" si="12"/>
        <v>27217.100000000002</v>
      </c>
      <c r="R81" s="189"/>
      <c r="S81" s="190">
        <f t="shared" si="13"/>
        <v>27217.100000000002</v>
      </c>
      <c r="T81" s="189">
        <v>10000</v>
      </c>
      <c r="U81" s="190">
        <f t="shared" si="14"/>
        <v>37217.100000000006</v>
      </c>
      <c r="V81" s="189"/>
      <c r="W81" s="190">
        <f t="shared" si="15"/>
        <v>37217.100000000006</v>
      </c>
    </row>
    <row r="82" spans="1:23" ht="14.25" customHeight="1">
      <c r="A82" s="51"/>
      <c r="B82" s="44"/>
      <c r="C82" s="62">
        <v>6122</v>
      </c>
      <c r="D82" s="27"/>
      <c r="E82" s="27" t="s">
        <v>97</v>
      </c>
      <c r="F82" s="52"/>
      <c r="G82" s="185">
        <v>0</v>
      </c>
      <c r="H82" s="186">
        <v>0</v>
      </c>
      <c r="I82" s="185">
        <v>0</v>
      </c>
      <c r="J82" s="186">
        <f>J61</f>
        <v>220</v>
      </c>
      <c r="K82" s="187">
        <f>I82+J82</f>
        <v>220</v>
      </c>
      <c r="L82" s="186"/>
      <c r="M82" s="187">
        <f>K82+L82</f>
        <v>220</v>
      </c>
      <c r="N82" s="186">
        <v>-165</v>
      </c>
      <c r="O82" s="187">
        <f>M82+N82</f>
        <v>55</v>
      </c>
      <c r="P82" s="186"/>
      <c r="Q82" s="187">
        <f>O82+P82</f>
        <v>55</v>
      </c>
      <c r="R82" s="186"/>
      <c r="S82" s="187">
        <f>Q82+R82</f>
        <v>55</v>
      </c>
      <c r="T82" s="186"/>
      <c r="U82" s="187">
        <f>S82+T82</f>
        <v>55</v>
      </c>
      <c r="V82" s="186"/>
      <c r="W82" s="187">
        <f>U82+V82</f>
        <v>55</v>
      </c>
    </row>
    <row r="83" spans="1:23" ht="14.25" customHeight="1">
      <c r="A83" s="51"/>
      <c r="B83" s="44"/>
      <c r="C83" s="62">
        <v>5171</v>
      </c>
      <c r="D83" s="27"/>
      <c r="E83" s="27" t="s">
        <v>216</v>
      </c>
      <c r="F83" s="52"/>
      <c r="G83" s="178">
        <f>G72</f>
        <v>600</v>
      </c>
      <c r="H83" s="179">
        <f>H71</f>
        <v>27.3</v>
      </c>
      <c r="I83" s="178">
        <f>G83+H83</f>
        <v>627.3</v>
      </c>
      <c r="J83" s="179">
        <f>J71+J73+J74+J75</f>
        <v>492.7</v>
      </c>
      <c r="K83" s="178">
        <f>I83+J83</f>
        <v>1120</v>
      </c>
      <c r="L83" s="179"/>
      <c r="M83" s="178">
        <f>K83+L83</f>
        <v>1120</v>
      </c>
      <c r="N83" s="179">
        <v>1205</v>
      </c>
      <c r="O83" s="178">
        <f>M83+N83</f>
        <v>2325</v>
      </c>
      <c r="P83" s="179"/>
      <c r="Q83" s="178">
        <f>O83+P83</f>
        <v>2325</v>
      </c>
      <c r="R83" s="179">
        <v>107.6</v>
      </c>
      <c r="S83" s="178">
        <f>Q83+R83</f>
        <v>2432.6</v>
      </c>
      <c r="T83" s="179"/>
      <c r="U83" s="178">
        <f>S83+T83</f>
        <v>2432.6</v>
      </c>
      <c r="V83" s="179">
        <v>-340</v>
      </c>
      <c r="W83" s="178">
        <f>U83+V83</f>
        <v>2092.6</v>
      </c>
    </row>
    <row r="84" spans="1:23" ht="14.25" customHeight="1">
      <c r="A84" s="59">
        <v>94</v>
      </c>
      <c r="B84" s="60">
        <v>3522</v>
      </c>
      <c r="C84" s="60"/>
      <c r="D84" s="29"/>
      <c r="E84" s="61" t="s">
        <v>180</v>
      </c>
      <c r="F84" s="110"/>
      <c r="G84" s="191">
        <f>G101+G103+G105</f>
        <v>11690</v>
      </c>
      <c r="H84" s="171"/>
      <c r="I84" s="191">
        <f>I101+I103+I104+I105</f>
        <v>17101.7</v>
      </c>
      <c r="J84" s="171"/>
      <c r="K84" s="192">
        <f>K101+K102+K103+K104+K105</f>
        <v>16597.6</v>
      </c>
      <c r="L84" s="171"/>
      <c r="M84" s="192">
        <f>M101+M102+M103+M104+M105</f>
        <v>21597.6</v>
      </c>
      <c r="N84" s="171"/>
      <c r="O84" s="192">
        <f>O101+O102+O103+O104+O105</f>
        <v>21697.6</v>
      </c>
      <c r="P84" s="171"/>
      <c r="Q84" s="192">
        <f>Q101+Q102+Q103+Q104+Q105</f>
        <v>18697.6</v>
      </c>
      <c r="R84" s="171"/>
      <c r="S84" s="192">
        <f>S101+S102+S103+S104+S105</f>
        <v>18590</v>
      </c>
      <c r="T84" s="171"/>
      <c r="U84" s="192">
        <f>U101+U102+U103+U104+U105</f>
        <v>18590</v>
      </c>
      <c r="V84" s="171"/>
      <c r="W84" s="192">
        <f>W101+W102+W103+W104+W105</f>
        <v>19090</v>
      </c>
    </row>
    <row r="85" spans="1:23" ht="14.25" customHeight="1">
      <c r="A85" s="51"/>
      <c r="B85" s="44"/>
      <c r="C85" s="44">
        <v>6121</v>
      </c>
      <c r="D85" s="23" t="s">
        <v>111</v>
      </c>
      <c r="E85" s="29" t="s">
        <v>147</v>
      </c>
      <c r="F85" s="53"/>
      <c r="G85" s="182">
        <v>1180</v>
      </c>
      <c r="H85" s="169"/>
      <c r="I85" s="182">
        <f aca="true" t="shared" si="16" ref="I85:I98">G85+H85</f>
        <v>1180</v>
      </c>
      <c r="J85" s="169">
        <v>370</v>
      </c>
      <c r="K85" s="168">
        <f aca="true" t="shared" si="17" ref="K85:K99">I85+J85</f>
        <v>1550</v>
      </c>
      <c r="L85" s="169"/>
      <c r="M85" s="168">
        <f aca="true" t="shared" si="18" ref="M85:M99">K85+L85</f>
        <v>1550</v>
      </c>
      <c r="N85" s="169">
        <v>-413</v>
      </c>
      <c r="O85" s="168">
        <f aca="true" t="shared" si="19" ref="O85:O99">M85+N85</f>
        <v>1137</v>
      </c>
      <c r="P85" s="169"/>
      <c r="Q85" s="168">
        <f aca="true" t="shared" si="20" ref="Q85:Q99">O85+P85</f>
        <v>1137</v>
      </c>
      <c r="R85" s="169">
        <v>-107.6</v>
      </c>
      <c r="S85" s="168">
        <f aca="true" t="shared" si="21" ref="S85:S100">Q85+R85</f>
        <v>1029.4</v>
      </c>
      <c r="T85" s="169"/>
      <c r="U85" s="168">
        <f aca="true" t="shared" si="22" ref="U85:U100">S85+T85</f>
        <v>1029.4</v>
      </c>
      <c r="V85" s="169"/>
      <c r="W85" s="168">
        <f aca="true" t="shared" si="23" ref="W85:W100">U85+V85</f>
        <v>1029.4</v>
      </c>
    </row>
    <row r="86" spans="1:23" ht="14.25" customHeight="1">
      <c r="A86" s="51"/>
      <c r="B86" s="44"/>
      <c r="C86" s="44">
        <v>6121</v>
      </c>
      <c r="D86" s="23" t="s">
        <v>112</v>
      </c>
      <c r="E86" s="29" t="s">
        <v>176</v>
      </c>
      <c r="F86" s="53"/>
      <c r="G86" s="184">
        <v>385</v>
      </c>
      <c r="H86" s="169"/>
      <c r="I86" s="182">
        <f t="shared" si="16"/>
        <v>385</v>
      </c>
      <c r="J86" s="169">
        <v>-385</v>
      </c>
      <c r="K86" s="168">
        <f t="shared" si="17"/>
        <v>0</v>
      </c>
      <c r="L86" s="169"/>
      <c r="M86" s="168">
        <f t="shared" si="18"/>
        <v>0</v>
      </c>
      <c r="N86" s="169"/>
      <c r="O86" s="168">
        <f t="shared" si="19"/>
        <v>0</v>
      </c>
      <c r="P86" s="169"/>
      <c r="Q86" s="168">
        <f t="shared" si="20"/>
        <v>0</v>
      </c>
      <c r="R86" s="169"/>
      <c r="S86" s="168">
        <f t="shared" si="21"/>
        <v>0</v>
      </c>
      <c r="T86" s="169"/>
      <c r="U86" s="168">
        <f t="shared" si="22"/>
        <v>0</v>
      </c>
      <c r="V86" s="169"/>
      <c r="W86" s="168">
        <f t="shared" si="23"/>
        <v>0</v>
      </c>
    </row>
    <row r="87" spans="1:23" ht="14.25" customHeight="1">
      <c r="A87" s="51"/>
      <c r="B87" s="44"/>
      <c r="C87" s="44">
        <v>6121</v>
      </c>
      <c r="D87" s="23" t="s">
        <v>113</v>
      </c>
      <c r="E87" s="29" t="s">
        <v>114</v>
      </c>
      <c r="F87" s="53"/>
      <c r="G87" s="184">
        <v>395</v>
      </c>
      <c r="H87" s="169"/>
      <c r="I87" s="182">
        <f t="shared" si="16"/>
        <v>395</v>
      </c>
      <c r="J87" s="169">
        <v>-395</v>
      </c>
      <c r="K87" s="168">
        <f t="shared" si="17"/>
        <v>0</v>
      </c>
      <c r="L87" s="169"/>
      <c r="M87" s="168">
        <f t="shared" si="18"/>
        <v>0</v>
      </c>
      <c r="N87" s="169"/>
      <c r="O87" s="168">
        <f t="shared" si="19"/>
        <v>0</v>
      </c>
      <c r="P87" s="169"/>
      <c r="Q87" s="168">
        <f t="shared" si="20"/>
        <v>0</v>
      </c>
      <c r="R87" s="169"/>
      <c r="S87" s="168">
        <f t="shared" si="21"/>
        <v>0</v>
      </c>
      <c r="T87" s="169"/>
      <c r="U87" s="168">
        <f t="shared" si="22"/>
        <v>0</v>
      </c>
      <c r="V87" s="169"/>
      <c r="W87" s="168">
        <f t="shared" si="23"/>
        <v>0</v>
      </c>
    </row>
    <row r="88" spans="1:23" ht="14.25" customHeight="1">
      <c r="A88" s="51"/>
      <c r="B88" s="44"/>
      <c r="C88" s="44">
        <v>6122</v>
      </c>
      <c r="D88" s="23" t="s">
        <v>113</v>
      </c>
      <c r="E88" s="29" t="s">
        <v>114</v>
      </c>
      <c r="F88" s="53"/>
      <c r="G88" s="184">
        <v>0</v>
      </c>
      <c r="H88" s="169"/>
      <c r="I88" s="182">
        <v>0</v>
      </c>
      <c r="J88" s="169">
        <v>430</v>
      </c>
      <c r="K88" s="168">
        <f t="shared" si="17"/>
        <v>430</v>
      </c>
      <c r="L88" s="169"/>
      <c r="M88" s="168">
        <f t="shared" si="18"/>
        <v>430</v>
      </c>
      <c r="N88" s="169"/>
      <c r="O88" s="168">
        <f t="shared" si="19"/>
        <v>430</v>
      </c>
      <c r="P88" s="169"/>
      <c r="Q88" s="168">
        <f t="shared" si="20"/>
        <v>430</v>
      </c>
      <c r="R88" s="169"/>
      <c r="S88" s="168">
        <f t="shared" si="21"/>
        <v>430</v>
      </c>
      <c r="T88" s="169"/>
      <c r="U88" s="168">
        <f t="shared" si="22"/>
        <v>430</v>
      </c>
      <c r="V88" s="169"/>
      <c r="W88" s="168">
        <f t="shared" si="23"/>
        <v>430</v>
      </c>
    </row>
    <row r="89" spans="1:23" ht="14.25" customHeight="1">
      <c r="A89" s="51"/>
      <c r="B89" s="44"/>
      <c r="C89" s="44">
        <v>6121</v>
      </c>
      <c r="D89" s="23" t="s">
        <v>60</v>
      </c>
      <c r="E89" s="29" t="s">
        <v>61</v>
      </c>
      <c r="F89" s="53"/>
      <c r="G89" s="184">
        <v>0</v>
      </c>
      <c r="H89" s="169">
        <v>4723.9</v>
      </c>
      <c r="I89" s="182">
        <f t="shared" si="16"/>
        <v>4723.9</v>
      </c>
      <c r="J89" s="169">
        <v>-726.5</v>
      </c>
      <c r="K89" s="168">
        <f t="shared" si="17"/>
        <v>3997.3999999999996</v>
      </c>
      <c r="L89" s="169"/>
      <c r="M89" s="168">
        <f t="shared" si="18"/>
        <v>3997.3999999999996</v>
      </c>
      <c r="N89" s="169"/>
      <c r="O89" s="168">
        <f t="shared" si="19"/>
        <v>3997.3999999999996</v>
      </c>
      <c r="P89" s="169"/>
      <c r="Q89" s="168">
        <f t="shared" si="20"/>
        <v>3997.3999999999996</v>
      </c>
      <c r="R89" s="169"/>
      <c r="S89" s="168">
        <f t="shared" si="21"/>
        <v>3997.3999999999996</v>
      </c>
      <c r="T89" s="169"/>
      <c r="U89" s="168">
        <f t="shared" si="22"/>
        <v>3997.3999999999996</v>
      </c>
      <c r="V89" s="169"/>
      <c r="W89" s="168">
        <f t="shared" si="23"/>
        <v>3997.3999999999996</v>
      </c>
    </row>
    <row r="90" spans="1:23" ht="14.25" customHeight="1">
      <c r="A90" s="51"/>
      <c r="B90" s="44"/>
      <c r="C90" s="44">
        <v>6121</v>
      </c>
      <c r="D90" s="23" t="s">
        <v>75</v>
      </c>
      <c r="E90" s="29" t="s">
        <v>181</v>
      </c>
      <c r="F90" s="53"/>
      <c r="G90" s="184">
        <v>8400</v>
      </c>
      <c r="H90" s="169">
        <v>300.2</v>
      </c>
      <c r="I90" s="182">
        <f t="shared" si="16"/>
        <v>8700.2</v>
      </c>
      <c r="J90" s="169"/>
      <c r="K90" s="168">
        <f t="shared" si="17"/>
        <v>8700.2</v>
      </c>
      <c r="L90" s="169">
        <v>5000</v>
      </c>
      <c r="M90" s="168">
        <f t="shared" si="18"/>
        <v>13700.2</v>
      </c>
      <c r="N90" s="169"/>
      <c r="O90" s="168">
        <f t="shared" si="19"/>
        <v>13700.2</v>
      </c>
      <c r="P90" s="169">
        <v>-3000</v>
      </c>
      <c r="Q90" s="168">
        <f t="shared" si="20"/>
        <v>10700.2</v>
      </c>
      <c r="R90" s="169"/>
      <c r="S90" s="168">
        <f t="shared" si="21"/>
        <v>10700.2</v>
      </c>
      <c r="T90" s="169"/>
      <c r="U90" s="168">
        <f t="shared" si="22"/>
        <v>10700.2</v>
      </c>
      <c r="V90" s="169">
        <v>500</v>
      </c>
      <c r="W90" s="168">
        <f t="shared" si="23"/>
        <v>11200.2</v>
      </c>
    </row>
    <row r="91" spans="1:23" ht="14.25" customHeight="1">
      <c r="A91" s="51"/>
      <c r="B91" s="44"/>
      <c r="C91" s="44">
        <v>6121</v>
      </c>
      <c r="D91" s="23" t="s">
        <v>100</v>
      </c>
      <c r="E91" s="29" t="s">
        <v>101</v>
      </c>
      <c r="F91" s="53"/>
      <c r="G91" s="184">
        <v>0</v>
      </c>
      <c r="H91" s="169">
        <v>250</v>
      </c>
      <c r="I91" s="182">
        <f t="shared" si="16"/>
        <v>250</v>
      </c>
      <c r="J91" s="169">
        <v>-250</v>
      </c>
      <c r="K91" s="168">
        <f t="shared" si="17"/>
        <v>0</v>
      </c>
      <c r="L91" s="169"/>
      <c r="M91" s="168">
        <f t="shared" si="18"/>
        <v>0</v>
      </c>
      <c r="N91" s="169"/>
      <c r="O91" s="168">
        <f t="shared" si="19"/>
        <v>0</v>
      </c>
      <c r="P91" s="169"/>
      <c r="Q91" s="168">
        <f t="shared" si="20"/>
        <v>0</v>
      </c>
      <c r="R91" s="169"/>
      <c r="S91" s="168">
        <f t="shared" si="21"/>
        <v>0</v>
      </c>
      <c r="T91" s="169"/>
      <c r="U91" s="168">
        <f t="shared" si="22"/>
        <v>0</v>
      </c>
      <c r="V91" s="169"/>
      <c r="W91" s="168">
        <f t="shared" si="23"/>
        <v>0</v>
      </c>
    </row>
    <row r="92" spans="1:23" ht="14.25" customHeight="1">
      <c r="A92" s="51"/>
      <c r="B92" s="44"/>
      <c r="C92" s="44">
        <v>6121</v>
      </c>
      <c r="D92" s="23" t="s">
        <v>150</v>
      </c>
      <c r="E92" s="29" t="s">
        <v>151</v>
      </c>
      <c r="F92" s="53"/>
      <c r="G92" s="184">
        <v>0</v>
      </c>
      <c r="H92" s="169"/>
      <c r="I92" s="182">
        <v>0</v>
      </c>
      <c r="J92" s="169">
        <v>240</v>
      </c>
      <c r="K92" s="168">
        <f t="shared" si="17"/>
        <v>240</v>
      </c>
      <c r="L92" s="169"/>
      <c r="M92" s="168">
        <f t="shared" si="18"/>
        <v>240</v>
      </c>
      <c r="N92" s="169"/>
      <c r="O92" s="168">
        <f t="shared" si="19"/>
        <v>240</v>
      </c>
      <c r="P92" s="169"/>
      <c r="Q92" s="168">
        <f t="shared" si="20"/>
        <v>240</v>
      </c>
      <c r="R92" s="169"/>
      <c r="S92" s="168">
        <f t="shared" si="21"/>
        <v>240</v>
      </c>
      <c r="T92" s="169"/>
      <c r="U92" s="168">
        <f t="shared" si="22"/>
        <v>240</v>
      </c>
      <c r="V92" s="169"/>
      <c r="W92" s="168">
        <f t="shared" si="23"/>
        <v>240</v>
      </c>
    </row>
    <row r="93" spans="1:23" ht="14.25" customHeight="1">
      <c r="A93" s="51"/>
      <c r="B93" s="44"/>
      <c r="C93" s="44">
        <v>6313</v>
      </c>
      <c r="D93" s="23" t="s">
        <v>43</v>
      </c>
      <c r="E93" s="23" t="s">
        <v>47</v>
      </c>
      <c r="F93" s="53"/>
      <c r="G93" s="184">
        <v>0</v>
      </c>
      <c r="H93" s="169">
        <v>120</v>
      </c>
      <c r="I93" s="182">
        <f t="shared" si="16"/>
        <v>120</v>
      </c>
      <c r="J93" s="169">
        <v>-120</v>
      </c>
      <c r="K93" s="168">
        <f t="shared" si="17"/>
        <v>0</v>
      </c>
      <c r="L93" s="169"/>
      <c r="M93" s="168">
        <f t="shared" si="18"/>
        <v>0</v>
      </c>
      <c r="N93" s="169"/>
      <c r="O93" s="168">
        <f t="shared" si="19"/>
        <v>0</v>
      </c>
      <c r="P93" s="169"/>
      <c r="Q93" s="168">
        <f t="shared" si="20"/>
        <v>0</v>
      </c>
      <c r="R93" s="169"/>
      <c r="S93" s="168">
        <f t="shared" si="21"/>
        <v>0</v>
      </c>
      <c r="T93" s="169"/>
      <c r="U93" s="168">
        <f t="shared" si="22"/>
        <v>0</v>
      </c>
      <c r="V93" s="169"/>
      <c r="W93" s="168">
        <f t="shared" si="23"/>
        <v>0</v>
      </c>
    </row>
    <row r="94" spans="1:23" ht="14.25" customHeight="1">
      <c r="A94" s="59"/>
      <c r="B94" s="67"/>
      <c r="C94" s="44">
        <v>6313</v>
      </c>
      <c r="D94" s="133" t="s">
        <v>199</v>
      </c>
      <c r="E94" s="23" t="s">
        <v>200</v>
      </c>
      <c r="F94" s="135"/>
      <c r="G94" s="184">
        <v>0</v>
      </c>
      <c r="H94" s="169"/>
      <c r="I94" s="182">
        <v>0</v>
      </c>
      <c r="J94" s="169"/>
      <c r="K94" s="168">
        <v>0</v>
      </c>
      <c r="L94" s="169"/>
      <c r="M94" s="168">
        <v>0</v>
      </c>
      <c r="N94" s="169">
        <v>100</v>
      </c>
      <c r="O94" s="168">
        <f t="shared" si="19"/>
        <v>100</v>
      </c>
      <c r="P94" s="169"/>
      <c r="Q94" s="168">
        <f t="shared" si="20"/>
        <v>100</v>
      </c>
      <c r="R94" s="169"/>
      <c r="S94" s="168">
        <f t="shared" si="21"/>
        <v>100</v>
      </c>
      <c r="T94" s="169"/>
      <c r="U94" s="168">
        <f t="shared" si="22"/>
        <v>100</v>
      </c>
      <c r="V94" s="169"/>
      <c r="W94" s="168">
        <f t="shared" si="23"/>
        <v>100</v>
      </c>
    </row>
    <row r="95" spans="1:23" ht="14.25" customHeight="1">
      <c r="A95" s="59"/>
      <c r="B95" s="67"/>
      <c r="C95" s="44">
        <v>5171</v>
      </c>
      <c r="D95" s="133" t="s">
        <v>115</v>
      </c>
      <c r="E95" s="139" t="s">
        <v>116</v>
      </c>
      <c r="F95" s="135"/>
      <c r="G95" s="184">
        <v>100</v>
      </c>
      <c r="H95" s="169"/>
      <c r="I95" s="182">
        <f t="shared" si="16"/>
        <v>100</v>
      </c>
      <c r="J95" s="169"/>
      <c r="K95" s="168">
        <f t="shared" si="17"/>
        <v>100</v>
      </c>
      <c r="L95" s="169"/>
      <c r="M95" s="168">
        <f t="shared" si="18"/>
        <v>100</v>
      </c>
      <c r="N95" s="169"/>
      <c r="O95" s="168">
        <f t="shared" si="19"/>
        <v>100</v>
      </c>
      <c r="P95" s="169"/>
      <c r="Q95" s="168">
        <f t="shared" si="20"/>
        <v>100</v>
      </c>
      <c r="R95" s="169"/>
      <c r="S95" s="168">
        <f t="shared" si="21"/>
        <v>100</v>
      </c>
      <c r="T95" s="169"/>
      <c r="U95" s="168">
        <f t="shared" si="22"/>
        <v>100</v>
      </c>
      <c r="V95" s="169"/>
      <c r="W95" s="168">
        <f t="shared" si="23"/>
        <v>100</v>
      </c>
    </row>
    <row r="96" spans="1:23" ht="14.25" customHeight="1">
      <c r="A96" s="59"/>
      <c r="B96" s="67"/>
      <c r="C96" s="44">
        <v>5171</v>
      </c>
      <c r="D96" s="23" t="s">
        <v>112</v>
      </c>
      <c r="E96" s="29" t="s">
        <v>148</v>
      </c>
      <c r="F96" s="135"/>
      <c r="G96" s="184">
        <v>0</v>
      </c>
      <c r="H96" s="169"/>
      <c r="I96" s="182">
        <f t="shared" si="16"/>
        <v>0</v>
      </c>
      <c r="J96" s="169">
        <v>210</v>
      </c>
      <c r="K96" s="168">
        <f t="shared" si="17"/>
        <v>210</v>
      </c>
      <c r="L96" s="169"/>
      <c r="M96" s="168">
        <f t="shared" si="18"/>
        <v>210</v>
      </c>
      <c r="N96" s="169"/>
      <c r="O96" s="168">
        <f t="shared" si="19"/>
        <v>210</v>
      </c>
      <c r="P96" s="169"/>
      <c r="Q96" s="168">
        <f t="shared" si="20"/>
        <v>210</v>
      </c>
      <c r="R96" s="169"/>
      <c r="S96" s="168">
        <f t="shared" si="21"/>
        <v>210</v>
      </c>
      <c r="T96" s="169"/>
      <c r="U96" s="168">
        <f t="shared" si="22"/>
        <v>210</v>
      </c>
      <c r="V96" s="169"/>
      <c r="W96" s="168">
        <f t="shared" si="23"/>
        <v>210</v>
      </c>
    </row>
    <row r="97" spans="1:23" ht="14.25" customHeight="1">
      <c r="A97" s="59"/>
      <c r="B97" s="67"/>
      <c r="C97" s="44">
        <v>5171</v>
      </c>
      <c r="D97" s="133" t="s">
        <v>124</v>
      </c>
      <c r="E97" s="139" t="s">
        <v>125</v>
      </c>
      <c r="F97" s="135"/>
      <c r="G97" s="184">
        <v>1230</v>
      </c>
      <c r="H97" s="169"/>
      <c r="I97" s="182">
        <f t="shared" si="16"/>
        <v>1230</v>
      </c>
      <c r="J97" s="169"/>
      <c r="K97" s="168">
        <f t="shared" si="17"/>
        <v>1230</v>
      </c>
      <c r="L97" s="169"/>
      <c r="M97" s="168">
        <f t="shared" si="18"/>
        <v>1230</v>
      </c>
      <c r="N97" s="169">
        <v>413</v>
      </c>
      <c r="O97" s="168">
        <f t="shared" si="19"/>
        <v>1643</v>
      </c>
      <c r="P97" s="169"/>
      <c r="Q97" s="168">
        <f t="shared" si="20"/>
        <v>1643</v>
      </c>
      <c r="R97" s="169"/>
      <c r="S97" s="168">
        <f t="shared" si="21"/>
        <v>1643</v>
      </c>
      <c r="T97" s="169"/>
      <c r="U97" s="168">
        <f t="shared" si="22"/>
        <v>1643</v>
      </c>
      <c r="V97" s="169"/>
      <c r="W97" s="168">
        <f t="shared" si="23"/>
        <v>1643</v>
      </c>
    </row>
    <row r="98" spans="1:23" ht="14.25" customHeight="1">
      <c r="A98" s="59"/>
      <c r="B98" s="67"/>
      <c r="C98" s="44">
        <v>5171</v>
      </c>
      <c r="D98" s="23" t="s">
        <v>69</v>
      </c>
      <c r="E98" s="23" t="s">
        <v>70</v>
      </c>
      <c r="F98" s="53"/>
      <c r="G98" s="184">
        <v>0</v>
      </c>
      <c r="H98" s="169">
        <v>17.6</v>
      </c>
      <c r="I98" s="182">
        <f t="shared" si="16"/>
        <v>17.6</v>
      </c>
      <c r="J98" s="169">
        <v>-17.6</v>
      </c>
      <c r="K98" s="168">
        <f t="shared" si="17"/>
        <v>0</v>
      </c>
      <c r="L98" s="169"/>
      <c r="M98" s="168">
        <f t="shared" si="18"/>
        <v>0</v>
      </c>
      <c r="N98" s="169"/>
      <c r="O98" s="168">
        <f t="shared" si="19"/>
        <v>0</v>
      </c>
      <c r="P98" s="169"/>
      <c r="Q98" s="168">
        <f t="shared" si="20"/>
        <v>0</v>
      </c>
      <c r="R98" s="169"/>
      <c r="S98" s="168">
        <f t="shared" si="21"/>
        <v>0</v>
      </c>
      <c r="T98" s="169"/>
      <c r="U98" s="168">
        <f t="shared" si="22"/>
        <v>0</v>
      </c>
      <c r="V98" s="169"/>
      <c r="W98" s="168">
        <f t="shared" si="23"/>
        <v>0</v>
      </c>
    </row>
    <row r="99" spans="1:23" ht="14.25" customHeight="1">
      <c r="A99" s="59"/>
      <c r="B99" s="67"/>
      <c r="C99" s="44">
        <v>5171</v>
      </c>
      <c r="D99" s="23" t="s">
        <v>149</v>
      </c>
      <c r="E99" s="23" t="s">
        <v>198</v>
      </c>
      <c r="F99" s="53"/>
      <c r="G99" s="184">
        <v>0</v>
      </c>
      <c r="H99" s="169"/>
      <c r="I99" s="182">
        <v>0</v>
      </c>
      <c r="J99" s="169">
        <v>140</v>
      </c>
      <c r="K99" s="168">
        <f t="shared" si="17"/>
        <v>140</v>
      </c>
      <c r="L99" s="169"/>
      <c r="M99" s="168">
        <f t="shared" si="18"/>
        <v>140</v>
      </c>
      <c r="N99" s="169"/>
      <c r="O99" s="168">
        <f t="shared" si="19"/>
        <v>140</v>
      </c>
      <c r="P99" s="169"/>
      <c r="Q99" s="168">
        <f t="shared" si="20"/>
        <v>140</v>
      </c>
      <c r="R99" s="169">
        <v>-118.6</v>
      </c>
      <c r="S99" s="168">
        <f t="shared" si="21"/>
        <v>21.400000000000006</v>
      </c>
      <c r="T99" s="169"/>
      <c r="U99" s="168">
        <f t="shared" si="22"/>
        <v>21.400000000000006</v>
      </c>
      <c r="V99" s="169"/>
      <c r="W99" s="168">
        <f t="shared" si="23"/>
        <v>21.400000000000006</v>
      </c>
    </row>
    <row r="100" spans="1:23" ht="14.25" customHeight="1">
      <c r="A100" s="59"/>
      <c r="B100" s="67"/>
      <c r="C100" s="44">
        <v>5169</v>
      </c>
      <c r="D100" s="23" t="s">
        <v>149</v>
      </c>
      <c r="E100" s="23" t="s">
        <v>198</v>
      </c>
      <c r="F100" s="53"/>
      <c r="G100" s="184">
        <v>0</v>
      </c>
      <c r="H100" s="169"/>
      <c r="I100" s="182">
        <v>0</v>
      </c>
      <c r="J100" s="169"/>
      <c r="K100" s="168">
        <v>0</v>
      </c>
      <c r="L100" s="169"/>
      <c r="M100" s="168">
        <v>0</v>
      </c>
      <c r="N100" s="169"/>
      <c r="O100" s="168">
        <v>0</v>
      </c>
      <c r="P100" s="169"/>
      <c r="Q100" s="168">
        <v>0</v>
      </c>
      <c r="R100" s="169">
        <v>118.6</v>
      </c>
      <c r="S100" s="168">
        <f t="shared" si="21"/>
        <v>118.6</v>
      </c>
      <c r="T100" s="169"/>
      <c r="U100" s="168">
        <f t="shared" si="22"/>
        <v>118.6</v>
      </c>
      <c r="V100" s="169"/>
      <c r="W100" s="168">
        <f t="shared" si="23"/>
        <v>118.6</v>
      </c>
    </row>
    <row r="101" spans="1:23" ht="14.25" customHeight="1">
      <c r="A101" s="59"/>
      <c r="B101" s="67"/>
      <c r="C101" s="62">
        <v>6121</v>
      </c>
      <c r="D101" s="27"/>
      <c r="E101" s="27" t="s">
        <v>36</v>
      </c>
      <c r="F101" s="52"/>
      <c r="G101" s="185">
        <f>G85+G86+G87+G90</f>
        <v>10360</v>
      </c>
      <c r="H101" s="186">
        <f>H89+H90+H91</f>
        <v>5274.099999999999</v>
      </c>
      <c r="I101" s="185">
        <f>I85+I86+I87+I89+I90+I91</f>
        <v>15634.1</v>
      </c>
      <c r="J101" s="186">
        <f>J85+J86+J87+J89+J91+J92</f>
        <v>-1146.5</v>
      </c>
      <c r="K101" s="187">
        <f>I101+J101</f>
        <v>14487.6</v>
      </c>
      <c r="L101" s="186">
        <v>5000</v>
      </c>
      <c r="M101" s="187">
        <f>K101+L101</f>
        <v>19487.6</v>
      </c>
      <c r="N101" s="186">
        <v>-413</v>
      </c>
      <c r="O101" s="187">
        <f>M101+N101</f>
        <v>19074.6</v>
      </c>
      <c r="P101" s="186">
        <v>-3000</v>
      </c>
      <c r="Q101" s="187">
        <f>O101+P101</f>
        <v>16074.599999999999</v>
      </c>
      <c r="R101" s="186">
        <v>-107.6</v>
      </c>
      <c r="S101" s="187">
        <f>Q101+R101</f>
        <v>15966.999999999998</v>
      </c>
      <c r="T101" s="186"/>
      <c r="U101" s="187">
        <f>S101+T101</f>
        <v>15966.999999999998</v>
      </c>
      <c r="V101" s="186">
        <v>500</v>
      </c>
      <c r="W101" s="187">
        <f>U101+V101</f>
        <v>16467</v>
      </c>
    </row>
    <row r="102" spans="1:23" ht="14.25" customHeight="1">
      <c r="A102" s="59"/>
      <c r="B102" s="67"/>
      <c r="C102" s="62">
        <v>6122</v>
      </c>
      <c r="D102" s="27"/>
      <c r="E102" s="27" t="s">
        <v>97</v>
      </c>
      <c r="F102" s="52"/>
      <c r="G102" s="193">
        <v>0</v>
      </c>
      <c r="H102" s="186"/>
      <c r="I102" s="193">
        <v>0</v>
      </c>
      <c r="J102" s="186">
        <f>J88</f>
        <v>430</v>
      </c>
      <c r="K102" s="187">
        <f>I102+J102</f>
        <v>430</v>
      </c>
      <c r="L102" s="186"/>
      <c r="M102" s="187">
        <f>K102+L102</f>
        <v>430</v>
      </c>
      <c r="N102" s="186"/>
      <c r="O102" s="187">
        <f>M102+N102</f>
        <v>430</v>
      </c>
      <c r="P102" s="186"/>
      <c r="Q102" s="187">
        <f>O102+P102</f>
        <v>430</v>
      </c>
      <c r="R102" s="186"/>
      <c r="S102" s="187">
        <f>Q102+R102</f>
        <v>430</v>
      </c>
      <c r="T102" s="186"/>
      <c r="U102" s="187">
        <f>S102+T102</f>
        <v>430</v>
      </c>
      <c r="V102" s="186"/>
      <c r="W102" s="187">
        <f>U102+V102</f>
        <v>430</v>
      </c>
    </row>
    <row r="103" spans="1:23" ht="14.25" customHeight="1">
      <c r="A103" s="51"/>
      <c r="B103" s="44"/>
      <c r="C103" s="62">
        <v>6313</v>
      </c>
      <c r="D103" s="27"/>
      <c r="E103" s="27" t="s">
        <v>28</v>
      </c>
      <c r="F103" s="52"/>
      <c r="G103" s="188">
        <v>0</v>
      </c>
      <c r="H103" s="189">
        <f>H93</f>
        <v>120</v>
      </c>
      <c r="I103" s="188">
        <f>I93</f>
        <v>120</v>
      </c>
      <c r="J103" s="189">
        <f>J93</f>
        <v>-120</v>
      </c>
      <c r="K103" s="190">
        <f>I103+J103</f>
        <v>0</v>
      </c>
      <c r="L103" s="189"/>
      <c r="M103" s="190">
        <f>K103+L103</f>
        <v>0</v>
      </c>
      <c r="N103" s="189">
        <v>100</v>
      </c>
      <c r="O103" s="190">
        <f>M103+N103</f>
        <v>100</v>
      </c>
      <c r="P103" s="189"/>
      <c r="Q103" s="190">
        <f>O103+P103</f>
        <v>100</v>
      </c>
      <c r="R103" s="189"/>
      <c r="S103" s="190">
        <f>Q103+R103</f>
        <v>100</v>
      </c>
      <c r="T103" s="189"/>
      <c r="U103" s="190">
        <f>S103+T103</f>
        <v>100</v>
      </c>
      <c r="V103" s="189"/>
      <c r="W103" s="190">
        <f>U103+V103</f>
        <v>100</v>
      </c>
    </row>
    <row r="104" spans="1:23" ht="14.25" customHeight="1">
      <c r="A104" s="51"/>
      <c r="B104" s="44"/>
      <c r="C104" s="62">
        <v>5169</v>
      </c>
      <c r="D104" s="27"/>
      <c r="E104" s="27" t="s">
        <v>78</v>
      </c>
      <c r="F104" s="52"/>
      <c r="G104" s="178">
        <v>0</v>
      </c>
      <c r="H104" s="179"/>
      <c r="I104" s="178">
        <v>0</v>
      </c>
      <c r="J104" s="179"/>
      <c r="K104" s="178">
        <f>I104+J104</f>
        <v>0</v>
      </c>
      <c r="L104" s="179"/>
      <c r="M104" s="178">
        <f>K104+L104</f>
        <v>0</v>
      </c>
      <c r="N104" s="179"/>
      <c r="O104" s="178">
        <f>M104+N104</f>
        <v>0</v>
      </c>
      <c r="P104" s="179"/>
      <c r="Q104" s="178">
        <f>O104+P104</f>
        <v>0</v>
      </c>
      <c r="R104" s="179">
        <v>118.6</v>
      </c>
      <c r="S104" s="178">
        <f>Q104+R104</f>
        <v>118.6</v>
      </c>
      <c r="T104" s="179"/>
      <c r="U104" s="178">
        <f>S104+T104</f>
        <v>118.6</v>
      </c>
      <c r="V104" s="179"/>
      <c r="W104" s="178">
        <f>U104+V104</f>
        <v>118.6</v>
      </c>
    </row>
    <row r="105" spans="1:23" ht="14.25" customHeight="1" thickBot="1">
      <c r="A105" s="117"/>
      <c r="B105" s="118"/>
      <c r="C105" s="74">
        <v>5171</v>
      </c>
      <c r="D105" s="119"/>
      <c r="E105" s="119" t="s">
        <v>216</v>
      </c>
      <c r="F105" s="121"/>
      <c r="G105" s="180">
        <f>G95+G97</f>
        <v>1330</v>
      </c>
      <c r="H105" s="194">
        <f>H98</f>
        <v>17.6</v>
      </c>
      <c r="I105" s="180">
        <f>I95+I97+I98</f>
        <v>1347.6</v>
      </c>
      <c r="J105" s="194">
        <f>J96+J98+J99</f>
        <v>332.4</v>
      </c>
      <c r="K105" s="180">
        <f>I105+J105</f>
        <v>1680</v>
      </c>
      <c r="L105" s="194"/>
      <c r="M105" s="180">
        <f>K105+L105</f>
        <v>1680</v>
      </c>
      <c r="N105" s="194">
        <v>413</v>
      </c>
      <c r="O105" s="180">
        <f>M105+N105</f>
        <v>2093</v>
      </c>
      <c r="P105" s="194"/>
      <c r="Q105" s="180">
        <f>O105+P105</f>
        <v>2093</v>
      </c>
      <c r="R105" s="194">
        <v>-118.6</v>
      </c>
      <c r="S105" s="180">
        <f>Q105+R105</f>
        <v>1974.4</v>
      </c>
      <c r="T105" s="194"/>
      <c r="U105" s="180">
        <f>S105+T105</f>
        <v>1974.4</v>
      </c>
      <c r="V105" s="194"/>
      <c r="W105" s="180">
        <f>U105+V105</f>
        <v>1974.4</v>
      </c>
    </row>
    <row r="106" spans="1:23" ht="14.25" customHeight="1">
      <c r="A106" s="63">
        <v>95</v>
      </c>
      <c r="B106" s="64">
        <v>3522</v>
      </c>
      <c r="C106" s="64"/>
      <c r="D106" s="28"/>
      <c r="E106" s="65" t="s">
        <v>29</v>
      </c>
      <c r="F106" s="122"/>
      <c r="G106" s="165">
        <f>G117+G119+G121</f>
        <v>2400</v>
      </c>
      <c r="H106" s="166"/>
      <c r="I106" s="165">
        <f>I117+I119+I121</f>
        <v>3326.1</v>
      </c>
      <c r="J106" s="166"/>
      <c r="K106" s="167">
        <f>K117+K119+K121</f>
        <v>5480.7</v>
      </c>
      <c r="L106" s="166"/>
      <c r="M106" s="167">
        <f>M117+M119+M121</f>
        <v>5480.7</v>
      </c>
      <c r="N106" s="166"/>
      <c r="O106" s="167">
        <f>O117+O119+O121</f>
        <v>6280.7</v>
      </c>
      <c r="P106" s="166"/>
      <c r="Q106" s="167">
        <f>Q117+Q119+Q121</f>
        <v>6280.7</v>
      </c>
      <c r="R106" s="166"/>
      <c r="S106" s="167">
        <f>S117+S119+S121</f>
        <v>6280.7</v>
      </c>
      <c r="T106" s="166"/>
      <c r="U106" s="167">
        <f>U117+U119+U121</f>
        <v>6280.7</v>
      </c>
      <c r="V106" s="166"/>
      <c r="W106" s="167">
        <f>W117+W119+W121</f>
        <v>6802.2</v>
      </c>
    </row>
    <row r="107" spans="1:23" ht="14.25" customHeight="1">
      <c r="A107" s="47"/>
      <c r="B107" s="48"/>
      <c r="C107" s="44">
        <v>6121</v>
      </c>
      <c r="D107" s="134" t="s">
        <v>49</v>
      </c>
      <c r="E107" s="23" t="s">
        <v>117</v>
      </c>
      <c r="F107" s="140"/>
      <c r="G107" s="195">
        <v>2400</v>
      </c>
      <c r="H107" s="169"/>
      <c r="I107" s="196">
        <f>G107+H107</f>
        <v>2400</v>
      </c>
      <c r="J107" s="169"/>
      <c r="K107" s="170">
        <f aca="true" t="shared" si="24" ref="K107:K117">I107+J107</f>
        <v>2400</v>
      </c>
      <c r="L107" s="169"/>
      <c r="M107" s="170">
        <f aca="true" t="shared" si="25" ref="M107:M117">K107+L107</f>
        <v>2400</v>
      </c>
      <c r="N107" s="169"/>
      <c r="O107" s="170">
        <f aca="true" t="shared" si="26" ref="O107:O117">M107+N107</f>
        <v>2400</v>
      </c>
      <c r="P107" s="169"/>
      <c r="Q107" s="170">
        <f aca="true" t="shared" si="27" ref="Q107:Q117">O107+P107</f>
        <v>2400</v>
      </c>
      <c r="R107" s="169"/>
      <c r="S107" s="170">
        <f aca="true" t="shared" si="28" ref="S107:S117">Q107+R107</f>
        <v>2400</v>
      </c>
      <c r="T107" s="169"/>
      <c r="U107" s="170">
        <f aca="true" t="shared" si="29" ref="U107:U117">S107+T107</f>
        <v>2400</v>
      </c>
      <c r="V107" s="169"/>
      <c r="W107" s="170">
        <f aca="true" t="shared" si="30" ref="W107:W117">U107+V107</f>
        <v>2400</v>
      </c>
    </row>
    <row r="108" spans="1:23" ht="14.25" customHeight="1">
      <c r="A108" s="51"/>
      <c r="B108" s="44"/>
      <c r="C108" s="44">
        <v>6121</v>
      </c>
      <c r="D108" s="23" t="s">
        <v>93</v>
      </c>
      <c r="E108" s="23" t="s">
        <v>94</v>
      </c>
      <c r="F108" s="140"/>
      <c r="G108" s="195">
        <v>0</v>
      </c>
      <c r="H108" s="169">
        <v>926.1</v>
      </c>
      <c r="I108" s="196">
        <f>G108+H108</f>
        <v>926.1</v>
      </c>
      <c r="J108" s="169"/>
      <c r="K108" s="170">
        <f t="shared" si="24"/>
        <v>926.1</v>
      </c>
      <c r="L108" s="169"/>
      <c r="M108" s="170">
        <f t="shared" si="25"/>
        <v>926.1</v>
      </c>
      <c r="N108" s="169"/>
      <c r="O108" s="170">
        <f t="shared" si="26"/>
        <v>926.1</v>
      </c>
      <c r="P108" s="169"/>
      <c r="Q108" s="170">
        <f t="shared" si="27"/>
        <v>926.1</v>
      </c>
      <c r="R108" s="169"/>
      <c r="S108" s="170">
        <f t="shared" si="28"/>
        <v>926.1</v>
      </c>
      <c r="T108" s="169"/>
      <c r="U108" s="170">
        <f t="shared" si="29"/>
        <v>926.1</v>
      </c>
      <c r="V108" s="169"/>
      <c r="W108" s="170">
        <f t="shared" si="30"/>
        <v>926.1</v>
      </c>
    </row>
    <row r="109" spans="1:23" ht="14.25" customHeight="1">
      <c r="A109" s="59"/>
      <c r="B109" s="67"/>
      <c r="C109" s="67">
        <v>6121</v>
      </c>
      <c r="D109" s="29" t="s">
        <v>152</v>
      </c>
      <c r="E109" s="23" t="s">
        <v>153</v>
      </c>
      <c r="F109" s="140"/>
      <c r="G109" s="195">
        <v>0</v>
      </c>
      <c r="H109" s="169"/>
      <c r="I109" s="196">
        <v>0</v>
      </c>
      <c r="J109" s="169">
        <v>200</v>
      </c>
      <c r="K109" s="170">
        <f t="shared" si="24"/>
        <v>200</v>
      </c>
      <c r="L109" s="169"/>
      <c r="M109" s="170">
        <f t="shared" si="25"/>
        <v>200</v>
      </c>
      <c r="N109" s="169"/>
      <c r="O109" s="170">
        <f t="shared" si="26"/>
        <v>200</v>
      </c>
      <c r="P109" s="169"/>
      <c r="Q109" s="170">
        <f t="shared" si="27"/>
        <v>200</v>
      </c>
      <c r="R109" s="169"/>
      <c r="S109" s="170">
        <f t="shared" si="28"/>
        <v>200</v>
      </c>
      <c r="T109" s="169"/>
      <c r="U109" s="170">
        <f t="shared" si="29"/>
        <v>200</v>
      </c>
      <c r="V109" s="169">
        <v>-47.5</v>
      </c>
      <c r="W109" s="170">
        <f t="shared" si="30"/>
        <v>152.5</v>
      </c>
    </row>
    <row r="110" spans="1:23" ht="14.25" customHeight="1">
      <c r="A110" s="59"/>
      <c r="B110" s="67"/>
      <c r="C110" s="67">
        <v>5171</v>
      </c>
      <c r="D110" s="29" t="s">
        <v>160</v>
      </c>
      <c r="E110" s="23" t="s">
        <v>161</v>
      </c>
      <c r="F110" s="140"/>
      <c r="G110" s="195">
        <v>0</v>
      </c>
      <c r="H110" s="169"/>
      <c r="I110" s="196">
        <v>0</v>
      </c>
      <c r="J110" s="169">
        <v>556.6</v>
      </c>
      <c r="K110" s="170">
        <f t="shared" si="24"/>
        <v>556.6</v>
      </c>
      <c r="L110" s="169"/>
      <c r="M110" s="170">
        <f t="shared" si="25"/>
        <v>556.6</v>
      </c>
      <c r="N110" s="169"/>
      <c r="O110" s="170">
        <f t="shared" si="26"/>
        <v>556.6</v>
      </c>
      <c r="P110" s="169"/>
      <c r="Q110" s="170">
        <f t="shared" si="27"/>
        <v>556.6</v>
      </c>
      <c r="R110" s="169"/>
      <c r="S110" s="170">
        <f t="shared" si="28"/>
        <v>556.6</v>
      </c>
      <c r="T110" s="169"/>
      <c r="U110" s="170">
        <f t="shared" si="29"/>
        <v>556.6</v>
      </c>
      <c r="V110" s="169"/>
      <c r="W110" s="170">
        <f t="shared" si="30"/>
        <v>556.6</v>
      </c>
    </row>
    <row r="111" spans="1:23" ht="14.25" customHeight="1">
      <c r="A111" s="59"/>
      <c r="B111" s="67"/>
      <c r="C111" s="67">
        <v>5171</v>
      </c>
      <c r="D111" s="29" t="s">
        <v>162</v>
      </c>
      <c r="E111" s="23" t="s">
        <v>163</v>
      </c>
      <c r="F111" s="140"/>
      <c r="G111" s="195">
        <v>0</v>
      </c>
      <c r="H111" s="169"/>
      <c r="I111" s="196">
        <v>0</v>
      </c>
      <c r="J111" s="169">
        <v>100</v>
      </c>
      <c r="K111" s="170">
        <f t="shared" si="24"/>
        <v>100</v>
      </c>
      <c r="L111" s="169"/>
      <c r="M111" s="170">
        <f t="shared" si="25"/>
        <v>100</v>
      </c>
      <c r="N111" s="169"/>
      <c r="O111" s="170">
        <f t="shared" si="26"/>
        <v>100</v>
      </c>
      <c r="P111" s="169"/>
      <c r="Q111" s="170">
        <f t="shared" si="27"/>
        <v>100</v>
      </c>
      <c r="R111" s="169"/>
      <c r="S111" s="170">
        <f t="shared" si="28"/>
        <v>100</v>
      </c>
      <c r="T111" s="169"/>
      <c r="U111" s="170">
        <f t="shared" si="29"/>
        <v>100</v>
      </c>
      <c r="V111" s="169"/>
      <c r="W111" s="170">
        <f t="shared" si="30"/>
        <v>100</v>
      </c>
    </row>
    <row r="112" spans="1:23" ht="14.25" customHeight="1">
      <c r="A112" s="59"/>
      <c r="B112" s="67"/>
      <c r="C112" s="67">
        <v>5171</v>
      </c>
      <c r="D112" s="29" t="s">
        <v>164</v>
      </c>
      <c r="E112" s="23" t="s">
        <v>165</v>
      </c>
      <c r="F112" s="140"/>
      <c r="G112" s="195">
        <v>0</v>
      </c>
      <c r="H112" s="169"/>
      <c r="I112" s="196">
        <v>0</v>
      </c>
      <c r="J112" s="169">
        <v>498</v>
      </c>
      <c r="K112" s="170">
        <f t="shared" si="24"/>
        <v>498</v>
      </c>
      <c r="L112" s="169"/>
      <c r="M112" s="170">
        <f t="shared" si="25"/>
        <v>498</v>
      </c>
      <c r="N112" s="169"/>
      <c r="O112" s="170">
        <f t="shared" si="26"/>
        <v>498</v>
      </c>
      <c r="P112" s="169"/>
      <c r="Q112" s="170">
        <f t="shared" si="27"/>
        <v>498</v>
      </c>
      <c r="R112" s="169"/>
      <c r="S112" s="170">
        <f t="shared" si="28"/>
        <v>498</v>
      </c>
      <c r="T112" s="169"/>
      <c r="U112" s="170">
        <f t="shared" si="29"/>
        <v>498</v>
      </c>
      <c r="V112" s="169"/>
      <c r="W112" s="170">
        <f t="shared" si="30"/>
        <v>498</v>
      </c>
    </row>
    <row r="113" spans="1:23" ht="14.25" customHeight="1">
      <c r="A113" s="59"/>
      <c r="B113" s="67"/>
      <c r="C113" s="67">
        <v>5171</v>
      </c>
      <c r="D113" s="29" t="s">
        <v>166</v>
      </c>
      <c r="E113" s="23" t="s">
        <v>167</v>
      </c>
      <c r="F113" s="140"/>
      <c r="G113" s="195">
        <v>0</v>
      </c>
      <c r="H113" s="169"/>
      <c r="I113" s="196">
        <v>0</v>
      </c>
      <c r="J113" s="169">
        <v>800</v>
      </c>
      <c r="K113" s="170">
        <f t="shared" si="24"/>
        <v>800</v>
      </c>
      <c r="L113" s="169"/>
      <c r="M113" s="170">
        <f t="shared" si="25"/>
        <v>800</v>
      </c>
      <c r="N113" s="169"/>
      <c r="O113" s="170">
        <f t="shared" si="26"/>
        <v>800</v>
      </c>
      <c r="P113" s="169"/>
      <c r="Q113" s="170">
        <f t="shared" si="27"/>
        <v>800</v>
      </c>
      <c r="R113" s="169"/>
      <c r="S113" s="170">
        <f t="shared" si="28"/>
        <v>800</v>
      </c>
      <c r="T113" s="169"/>
      <c r="U113" s="170">
        <f t="shared" si="29"/>
        <v>800</v>
      </c>
      <c r="V113" s="169"/>
      <c r="W113" s="170">
        <f t="shared" si="30"/>
        <v>800</v>
      </c>
    </row>
    <row r="114" spans="1:23" ht="14.25" customHeight="1">
      <c r="A114" s="59"/>
      <c r="B114" s="67"/>
      <c r="C114" s="67">
        <v>5171</v>
      </c>
      <c r="D114" s="29" t="s">
        <v>201</v>
      </c>
      <c r="E114" s="23" t="s">
        <v>202</v>
      </c>
      <c r="F114" s="140"/>
      <c r="G114" s="195">
        <v>0</v>
      </c>
      <c r="H114" s="169"/>
      <c r="I114" s="196">
        <v>0</v>
      </c>
      <c r="J114" s="169"/>
      <c r="K114" s="170">
        <v>0</v>
      </c>
      <c r="L114" s="169"/>
      <c r="M114" s="170">
        <v>0</v>
      </c>
      <c r="N114" s="169">
        <v>800</v>
      </c>
      <c r="O114" s="170">
        <f t="shared" si="26"/>
        <v>800</v>
      </c>
      <c r="P114" s="169"/>
      <c r="Q114" s="170">
        <f t="shared" si="27"/>
        <v>800</v>
      </c>
      <c r="R114" s="169"/>
      <c r="S114" s="170">
        <f t="shared" si="28"/>
        <v>800</v>
      </c>
      <c r="T114" s="169"/>
      <c r="U114" s="170">
        <f t="shared" si="29"/>
        <v>800</v>
      </c>
      <c r="V114" s="169"/>
      <c r="W114" s="170">
        <f t="shared" si="30"/>
        <v>800</v>
      </c>
    </row>
    <row r="115" spans="1:23" ht="14.25" customHeight="1">
      <c r="A115" s="59"/>
      <c r="B115" s="67"/>
      <c r="C115" s="67">
        <v>5171</v>
      </c>
      <c r="D115" s="29" t="s">
        <v>225</v>
      </c>
      <c r="E115" s="23" t="s">
        <v>226</v>
      </c>
      <c r="F115" s="140"/>
      <c r="G115" s="195">
        <v>0</v>
      </c>
      <c r="H115" s="169"/>
      <c r="I115" s="196">
        <v>0</v>
      </c>
      <c r="J115" s="169"/>
      <c r="K115" s="170">
        <v>0</v>
      </c>
      <c r="L115" s="169"/>
      <c r="M115" s="170">
        <v>0</v>
      </c>
      <c r="N115" s="169"/>
      <c r="O115" s="170">
        <v>0</v>
      </c>
      <c r="P115" s="169"/>
      <c r="Q115" s="170">
        <v>0</v>
      </c>
      <c r="R115" s="169"/>
      <c r="S115" s="170">
        <v>0</v>
      </c>
      <c r="T115" s="169"/>
      <c r="U115" s="170">
        <v>0</v>
      </c>
      <c r="V115" s="169">
        <v>251</v>
      </c>
      <c r="W115" s="170">
        <f t="shared" si="30"/>
        <v>251</v>
      </c>
    </row>
    <row r="116" spans="1:23" ht="14.25" customHeight="1">
      <c r="A116" s="59"/>
      <c r="B116" s="67"/>
      <c r="C116" s="67">
        <v>5171</v>
      </c>
      <c r="D116" s="29" t="s">
        <v>227</v>
      </c>
      <c r="E116" s="23" t="s">
        <v>228</v>
      </c>
      <c r="F116" s="140"/>
      <c r="G116" s="195">
        <v>0</v>
      </c>
      <c r="H116" s="169"/>
      <c r="I116" s="196">
        <v>0</v>
      </c>
      <c r="J116" s="169"/>
      <c r="K116" s="170">
        <v>0</v>
      </c>
      <c r="L116" s="169"/>
      <c r="M116" s="170">
        <v>0</v>
      </c>
      <c r="N116" s="169"/>
      <c r="O116" s="170">
        <v>0</v>
      </c>
      <c r="P116" s="169"/>
      <c r="Q116" s="170">
        <v>0</v>
      </c>
      <c r="R116" s="169"/>
      <c r="S116" s="170">
        <v>0</v>
      </c>
      <c r="T116" s="169"/>
      <c r="U116" s="170">
        <v>0</v>
      </c>
      <c r="V116" s="169">
        <v>318</v>
      </c>
      <c r="W116" s="170">
        <f t="shared" si="30"/>
        <v>318</v>
      </c>
    </row>
    <row r="117" spans="1:23" ht="14.25" customHeight="1">
      <c r="A117" s="59"/>
      <c r="B117" s="67"/>
      <c r="C117" s="60">
        <v>6121</v>
      </c>
      <c r="D117" s="24"/>
      <c r="E117" s="27" t="s">
        <v>36</v>
      </c>
      <c r="F117" s="52"/>
      <c r="G117" s="185">
        <f>G107+G108</f>
        <v>2400</v>
      </c>
      <c r="H117" s="186">
        <f>H108</f>
        <v>926.1</v>
      </c>
      <c r="I117" s="185">
        <f>G117+H117</f>
        <v>3326.1</v>
      </c>
      <c r="J117" s="186">
        <f>J109</f>
        <v>200</v>
      </c>
      <c r="K117" s="187">
        <f t="shared" si="24"/>
        <v>3526.1</v>
      </c>
      <c r="L117" s="186"/>
      <c r="M117" s="187">
        <f t="shared" si="25"/>
        <v>3526.1</v>
      </c>
      <c r="N117" s="186"/>
      <c r="O117" s="187">
        <f t="shared" si="26"/>
        <v>3526.1</v>
      </c>
      <c r="P117" s="186"/>
      <c r="Q117" s="187">
        <f t="shared" si="27"/>
        <v>3526.1</v>
      </c>
      <c r="R117" s="186"/>
      <c r="S117" s="187">
        <f t="shared" si="28"/>
        <v>3526.1</v>
      </c>
      <c r="T117" s="186"/>
      <c r="U117" s="187">
        <f t="shared" si="29"/>
        <v>3526.1</v>
      </c>
      <c r="V117" s="186">
        <v>-47.5</v>
      </c>
      <c r="W117" s="187">
        <f t="shared" si="30"/>
        <v>3478.6</v>
      </c>
    </row>
    <row r="118" spans="1:23" ht="14.25" customHeight="1">
      <c r="A118" s="51"/>
      <c r="B118" s="44"/>
      <c r="C118" s="62">
        <v>6122</v>
      </c>
      <c r="D118" s="27"/>
      <c r="E118" s="27" t="s">
        <v>97</v>
      </c>
      <c r="F118" s="52"/>
      <c r="G118" s="193">
        <v>0</v>
      </c>
      <c r="H118" s="186"/>
      <c r="I118" s="193">
        <v>0</v>
      </c>
      <c r="J118" s="186"/>
      <c r="K118" s="187">
        <v>0</v>
      </c>
      <c r="L118" s="186"/>
      <c r="M118" s="187">
        <v>0</v>
      </c>
      <c r="N118" s="186"/>
      <c r="O118" s="187">
        <v>0</v>
      </c>
      <c r="P118" s="186"/>
      <c r="Q118" s="187">
        <v>0</v>
      </c>
      <c r="R118" s="186"/>
      <c r="S118" s="187">
        <v>0</v>
      </c>
      <c r="T118" s="186"/>
      <c r="U118" s="187">
        <v>0</v>
      </c>
      <c r="V118" s="186"/>
      <c r="W118" s="187">
        <v>0</v>
      </c>
    </row>
    <row r="119" spans="1:23" ht="14.25" customHeight="1">
      <c r="A119" s="51"/>
      <c r="B119" s="44"/>
      <c r="C119" s="62">
        <v>6313</v>
      </c>
      <c r="D119" s="27"/>
      <c r="E119" s="27" t="s">
        <v>28</v>
      </c>
      <c r="F119" s="52"/>
      <c r="G119" s="188">
        <v>0</v>
      </c>
      <c r="H119" s="189"/>
      <c r="I119" s="188">
        <v>0</v>
      </c>
      <c r="J119" s="189"/>
      <c r="K119" s="190">
        <v>0</v>
      </c>
      <c r="L119" s="189"/>
      <c r="M119" s="190">
        <v>0</v>
      </c>
      <c r="N119" s="189"/>
      <c r="O119" s="190">
        <v>0</v>
      </c>
      <c r="P119" s="189"/>
      <c r="Q119" s="190">
        <v>0</v>
      </c>
      <c r="R119" s="189"/>
      <c r="S119" s="190">
        <v>0</v>
      </c>
      <c r="T119" s="189"/>
      <c r="U119" s="190">
        <v>0</v>
      </c>
      <c r="V119" s="189"/>
      <c r="W119" s="190">
        <v>0</v>
      </c>
    </row>
    <row r="120" spans="1:23" ht="14.25" customHeight="1">
      <c r="A120" s="51"/>
      <c r="B120" s="44"/>
      <c r="C120" s="62">
        <v>5213</v>
      </c>
      <c r="D120" s="27"/>
      <c r="E120" s="27" t="s">
        <v>71</v>
      </c>
      <c r="F120" s="52"/>
      <c r="G120" s="178">
        <v>0</v>
      </c>
      <c r="H120" s="179"/>
      <c r="I120" s="178">
        <v>0</v>
      </c>
      <c r="J120" s="179"/>
      <c r="K120" s="178">
        <v>0</v>
      </c>
      <c r="L120" s="179"/>
      <c r="M120" s="178">
        <v>0</v>
      </c>
      <c r="N120" s="179"/>
      <c r="O120" s="178">
        <v>0</v>
      </c>
      <c r="P120" s="179"/>
      <c r="Q120" s="178">
        <v>0</v>
      </c>
      <c r="R120" s="179"/>
      <c r="S120" s="178">
        <v>0</v>
      </c>
      <c r="T120" s="179"/>
      <c r="U120" s="178">
        <v>0</v>
      </c>
      <c r="V120" s="179"/>
      <c r="W120" s="178">
        <v>0</v>
      </c>
    </row>
    <row r="121" spans="1:23" ht="14.25" customHeight="1" thickBot="1">
      <c r="A121" s="117"/>
      <c r="B121" s="118"/>
      <c r="C121" s="74">
        <v>5171</v>
      </c>
      <c r="D121" s="119"/>
      <c r="E121" s="119" t="s">
        <v>216</v>
      </c>
      <c r="F121" s="121"/>
      <c r="G121" s="180">
        <v>0</v>
      </c>
      <c r="H121" s="194"/>
      <c r="I121" s="180">
        <v>0</v>
      </c>
      <c r="J121" s="194">
        <f>J110+J111+J112+J113</f>
        <v>1954.6</v>
      </c>
      <c r="K121" s="180">
        <f>I121+J121</f>
        <v>1954.6</v>
      </c>
      <c r="L121" s="194"/>
      <c r="M121" s="180">
        <f>K121+L121</f>
        <v>1954.6</v>
      </c>
      <c r="N121" s="194">
        <v>800</v>
      </c>
      <c r="O121" s="180">
        <f>M121+N121</f>
        <v>2754.6</v>
      </c>
      <c r="P121" s="194"/>
      <c r="Q121" s="180">
        <f>O121+P121</f>
        <v>2754.6</v>
      </c>
      <c r="R121" s="194"/>
      <c r="S121" s="180">
        <f>Q121+R121</f>
        <v>2754.6</v>
      </c>
      <c r="T121" s="194"/>
      <c r="U121" s="180">
        <f>S121+T121</f>
        <v>2754.6</v>
      </c>
      <c r="V121" s="194">
        <v>569</v>
      </c>
      <c r="W121" s="180">
        <f>U121+V121</f>
        <v>3323.6</v>
      </c>
    </row>
    <row r="122" spans="1:23" ht="14.25" customHeight="1">
      <c r="A122" s="111">
        <v>98</v>
      </c>
      <c r="B122" s="113">
        <v>3522</v>
      </c>
      <c r="C122" s="113"/>
      <c r="D122" s="28"/>
      <c r="E122" s="123" t="s">
        <v>30</v>
      </c>
      <c r="F122" s="66"/>
      <c r="G122" s="165">
        <f>SUM(G128)+G129+G131</f>
        <v>1500</v>
      </c>
      <c r="H122" s="166"/>
      <c r="I122" s="165">
        <f>SUM(I128+I129+I131)</f>
        <v>2115.6</v>
      </c>
      <c r="J122" s="166"/>
      <c r="K122" s="167">
        <f>SUM(K128+K129+K130+K131)</f>
        <v>2588.6</v>
      </c>
      <c r="L122" s="166"/>
      <c r="M122" s="167">
        <f>SUM(M128+M129+M130+M131)</f>
        <v>2588.6</v>
      </c>
      <c r="N122" s="166"/>
      <c r="O122" s="167">
        <f>SUM(O128+O129+O130+O131)</f>
        <v>3988.6</v>
      </c>
      <c r="P122" s="166"/>
      <c r="Q122" s="167">
        <f>SUM(Q128+Q129+Q130+Q131)</f>
        <v>3988.6</v>
      </c>
      <c r="R122" s="166"/>
      <c r="S122" s="167">
        <f>SUM(S128+S129+S130+S131)</f>
        <v>3988.6</v>
      </c>
      <c r="T122" s="166"/>
      <c r="U122" s="167">
        <f>SUM(U128+U129+U130+U131)</f>
        <v>3988.6</v>
      </c>
      <c r="V122" s="166"/>
      <c r="W122" s="167">
        <f>SUM(W128+W129+W130+W131)</f>
        <v>4311.6</v>
      </c>
    </row>
    <row r="123" spans="1:23" ht="14.25" customHeight="1">
      <c r="A123" s="47"/>
      <c r="B123" s="48"/>
      <c r="C123" s="44">
        <v>6121</v>
      </c>
      <c r="D123" s="134" t="s">
        <v>118</v>
      </c>
      <c r="E123" s="137" t="s">
        <v>119</v>
      </c>
      <c r="F123" s="136"/>
      <c r="G123" s="196">
        <v>1500</v>
      </c>
      <c r="H123" s="169"/>
      <c r="I123" s="196">
        <f>G123+H123</f>
        <v>1500</v>
      </c>
      <c r="J123" s="169">
        <v>-1500</v>
      </c>
      <c r="K123" s="170">
        <f>I123+J123</f>
        <v>0</v>
      </c>
      <c r="L123" s="169"/>
      <c r="M123" s="170">
        <f>K123+L123</f>
        <v>0</v>
      </c>
      <c r="N123" s="169"/>
      <c r="O123" s="170">
        <f>M123+N123</f>
        <v>0</v>
      </c>
      <c r="P123" s="169"/>
      <c r="Q123" s="170">
        <f>O123+P123</f>
        <v>0</v>
      </c>
      <c r="R123" s="169"/>
      <c r="S123" s="170">
        <f>Q123+R123</f>
        <v>0</v>
      </c>
      <c r="T123" s="169"/>
      <c r="U123" s="170">
        <f>S123+T123</f>
        <v>0</v>
      </c>
      <c r="V123" s="169">
        <v>2600</v>
      </c>
      <c r="W123" s="170">
        <f>U123+V123</f>
        <v>2600</v>
      </c>
    </row>
    <row r="124" spans="1:23" ht="14.25" customHeight="1">
      <c r="A124" s="47"/>
      <c r="B124" s="48"/>
      <c r="C124" s="44">
        <v>6122</v>
      </c>
      <c r="D124" s="134" t="s">
        <v>118</v>
      </c>
      <c r="E124" s="137" t="s">
        <v>119</v>
      </c>
      <c r="F124" s="136"/>
      <c r="G124" s="195">
        <v>0</v>
      </c>
      <c r="H124" s="171"/>
      <c r="I124" s="196">
        <f>G124+H124</f>
        <v>0</v>
      </c>
      <c r="J124" s="171">
        <v>1500</v>
      </c>
      <c r="K124" s="170">
        <f>I124+J124</f>
        <v>1500</v>
      </c>
      <c r="L124" s="171"/>
      <c r="M124" s="170">
        <f>K124+L124</f>
        <v>1500</v>
      </c>
      <c r="N124" s="171">
        <v>1100</v>
      </c>
      <c r="O124" s="170">
        <f>M124+N124</f>
        <v>2600</v>
      </c>
      <c r="P124" s="171"/>
      <c r="Q124" s="170">
        <f>O124+P124</f>
        <v>2600</v>
      </c>
      <c r="R124" s="171"/>
      <c r="S124" s="170">
        <f>Q124+R124</f>
        <v>2600</v>
      </c>
      <c r="T124" s="171"/>
      <c r="U124" s="170">
        <f>S124+T124</f>
        <v>2600</v>
      </c>
      <c r="V124" s="171">
        <v>-2600</v>
      </c>
      <c r="W124" s="170">
        <f>U124+V124</f>
        <v>0</v>
      </c>
    </row>
    <row r="125" spans="1:23" ht="14.25" customHeight="1">
      <c r="A125" s="47"/>
      <c r="B125" s="48"/>
      <c r="C125" s="44">
        <v>6121</v>
      </c>
      <c r="D125" s="134" t="s">
        <v>154</v>
      </c>
      <c r="E125" s="137" t="s">
        <v>155</v>
      </c>
      <c r="F125" s="136"/>
      <c r="G125" s="195">
        <v>0</v>
      </c>
      <c r="H125" s="171"/>
      <c r="I125" s="196">
        <v>0</v>
      </c>
      <c r="J125" s="171">
        <v>500</v>
      </c>
      <c r="K125" s="170">
        <f>I125+J125</f>
        <v>500</v>
      </c>
      <c r="L125" s="171"/>
      <c r="M125" s="170">
        <f>K125+L125</f>
        <v>500</v>
      </c>
      <c r="N125" s="171"/>
      <c r="O125" s="170">
        <f>M125+N125</f>
        <v>500</v>
      </c>
      <c r="P125" s="171"/>
      <c r="Q125" s="170">
        <f>O125+P125</f>
        <v>500</v>
      </c>
      <c r="R125" s="171"/>
      <c r="S125" s="170">
        <f>Q125+R125</f>
        <v>500</v>
      </c>
      <c r="T125" s="171"/>
      <c r="U125" s="170">
        <f>S125+T125</f>
        <v>500</v>
      </c>
      <c r="V125" s="171">
        <v>323</v>
      </c>
      <c r="W125" s="170">
        <f>U125+V125</f>
        <v>823</v>
      </c>
    </row>
    <row r="126" spans="1:23" ht="14.25" customHeight="1">
      <c r="A126" s="47"/>
      <c r="B126" s="48"/>
      <c r="C126" s="44">
        <v>6121</v>
      </c>
      <c r="D126" s="134" t="s">
        <v>203</v>
      </c>
      <c r="E126" s="137" t="s">
        <v>204</v>
      </c>
      <c r="F126" s="136"/>
      <c r="G126" s="195">
        <v>0</v>
      </c>
      <c r="H126" s="171"/>
      <c r="I126" s="196">
        <v>0</v>
      </c>
      <c r="J126" s="171"/>
      <c r="K126" s="170">
        <v>0</v>
      </c>
      <c r="L126" s="171"/>
      <c r="M126" s="170">
        <v>0</v>
      </c>
      <c r="N126" s="171">
        <v>300</v>
      </c>
      <c r="O126" s="170">
        <f>M126+N126</f>
        <v>300</v>
      </c>
      <c r="P126" s="171"/>
      <c r="Q126" s="170">
        <f>O126+P126</f>
        <v>300</v>
      </c>
      <c r="R126" s="171"/>
      <c r="S126" s="170">
        <f>Q126+R126</f>
        <v>300</v>
      </c>
      <c r="T126" s="171"/>
      <c r="U126" s="170">
        <f>S126+T126</f>
        <v>300</v>
      </c>
      <c r="V126" s="171"/>
      <c r="W126" s="170">
        <f>U126+V126</f>
        <v>300</v>
      </c>
    </row>
    <row r="127" spans="1:23" ht="14.25" customHeight="1">
      <c r="A127" s="47"/>
      <c r="B127" s="48"/>
      <c r="C127" s="44">
        <v>5171</v>
      </c>
      <c r="D127" s="134" t="s">
        <v>76</v>
      </c>
      <c r="E127" s="23" t="s">
        <v>77</v>
      </c>
      <c r="F127" s="136"/>
      <c r="G127" s="195">
        <v>0</v>
      </c>
      <c r="H127" s="171">
        <v>615.6</v>
      </c>
      <c r="I127" s="196">
        <f>G127+H127</f>
        <v>615.6</v>
      </c>
      <c r="J127" s="171">
        <v>-27</v>
      </c>
      <c r="K127" s="170">
        <f>I127+J127</f>
        <v>588.6</v>
      </c>
      <c r="L127" s="171"/>
      <c r="M127" s="170">
        <f>K127+L127</f>
        <v>588.6</v>
      </c>
      <c r="N127" s="171"/>
      <c r="O127" s="170">
        <f>M127+N127</f>
        <v>588.6</v>
      </c>
      <c r="P127" s="171"/>
      <c r="Q127" s="170">
        <f>O127+P127</f>
        <v>588.6</v>
      </c>
      <c r="R127" s="171"/>
      <c r="S127" s="170">
        <f>Q127+R127</f>
        <v>588.6</v>
      </c>
      <c r="T127" s="171"/>
      <c r="U127" s="170">
        <f>S127+T127</f>
        <v>588.6</v>
      </c>
      <c r="V127" s="171"/>
      <c r="W127" s="170">
        <f>U127+V127</f>
        <v>588.6</v>
      </c>
    </row>
    <row r="128" spans="1:23" ht="14.25" customHeight="1">
      <c r="A128" s="51"/>
      <c r="B128" s="44"/>
      <c r="C128" s="62">
        <v>6121</v>
      </c>
      <c r="D128" s="23"/>
      <c r="E128" s="27" t="s">
        <v>36</v>
      </c>
      <c r="F128" s="52"/>
      <c r="G128" s="185">
        <f>G123</f>
        <v>1500</v>
      </c>
      <c r="H128" s="197"/>
      <c r="I128" s="185">
        <f>SUM(G128:H128)</f>
        <v>1500</v>
      </c>
      <c r="J128" s="197">
        <f>J123+J125</f>
        <v>-1000</v>
      </c>
      <c r="K128" s="187">
        <f>SUM(I128:J128)</f>
        <v>500</v>
      </c>
      <c r="L128" s="197"/>
      <c r="M128" s="187">
        <f>SUM(K128:L128)</f>
        <v>500</v>
      </c>
      <c r="N128" s="197">
        <v>300</v>
      </c>
      <c r="O128" s="187">
        <f>SUM(M128:N128)</f>
        <v>800</v>
      </c>
      <c r="P128" s="197"/>
      <c r="Q128" s="187">
        <f>SUM(O128:P128)</f>
        <v>800</v>
      </c>
      <c r="R128" s="197"/>
      <c r="S128" s="187">
        <f>SUM(Q128:R128)</f>
        <v>800</v>
      </c>
      <c r="T128" s="197"/>
      <c r="U128" s="187">
        <f>SUM(S128:T128)</f>
        <v>800</v>
      </c>
      <c r="V128" s="197">
        <v>2923</v>
      </c>
      <c r="W128" s="187">
        <f>SUM(U128:V128)</f>
        <v>3723</v>
      </c>
    </row>
    <row r="129" spans="1:23" ht="14.25" customHeight="1">
      <c r="A129" s="51"/>
      <c r="B129" s="44"/>
      <c r="C129" s="62">
        <v>6313</v>
      </c>
      <c r="D129" s="27"/>
      <c r="E129" s="27" t="s">
        <v>28</v>
      </c>
      <c r="F129" s="52"/>
      <c r="G129" s="188">
        <v>0</v>
      </c>
      <c r="H129" s="189"/>
      <c r="I129" s="188">
        <f>SUM(G129:H129)</f>
        <v>0</v>
      </c>
      <c r="J129" s="189"/>
      <c r="K129" s="190">
        <f>SUM(I129:J129)</f>
        <v>0</v>
      </c>
      <c r="L129" s="189"/>
      <c r="M129" s="190">
        <f>SUM(K129:L129)</f>
        <v>0</v>
      </c>
      <c r="N129" s="189"/>
      <c r="O129" s="190">
        <f>SUM(M129:N129)</f>
        <v>0</v>
      </c>
      <c r="P129" s="189"/>
      <c r="Q129" s="190">
        <f>SUM(O129:P129)</f>
        <v>0</v>
      </c>
      <c r="R129" s="189"/>
      <c r="S129" s="190">
        <f>SUM(Q129:R129)</f>
        <v>0</v>
      </c>
      <c r="T129" s="189"/>
      <c r="U129" s="190">
        <f>SUM(S129:T129)</f>
        <v>0</v>
      </c>
      <c r="V129" s="189"/>
      <c r="W129" s="190">
        <f>SUM(U129:V129)</f>
        <v>0</v>
      </c>
    </row>
    <row r="130" spans="1:23" ht="14.25" customHeight="1">
      <c r="A130" s="51"/>
      <c r="B130" s="44"/>
      <c r="C130" s="62">
        <v>6122</v>
      </c>
      <c r="D130" s="23"/>
      <c r="E130" s="27" t="s">
        <v>97</v>
      </c>
      <c r="F130" s="52"/>
      <c r="G130" s="185">
        <v>0</v>
      </c>
      <c r="H130" s="197"/>
      <c r="I130" s="185">
        <v>0</v>
      </c>
      <c r="J130" s="197">
        <f>J124</f>
        <v>1500</v>
      </c>
      <c r="K130" s="187">
        <f>I130+J130</f>
        <v>1500</v>
      </c>
      <c r="L130" s="197"/>
      <c r="M130" s="187">
        <f>K130+L130</f>
        <v>1500</v>
      </c>
      <c r="N130" s="197">
        <v>1100</v>
      </c>
      <c r="O130" s="187">
        <f>M130+N130</f>
        <v>2600</v>
      </c>
      <c r="P130" s="197"/>
      <c r="Q130" s="187">
        <f>O130+P130</f>
        <v>2600</v>
      </c>
      <c r="R130" s="197"/>
      <c r="S130" s="187">
        <f>Q130+R130</f>
        <v>2600</v>
      </c>
      <c r="T130" s="197"/>
      <c r="U130" s="187">
        <f>S130+T130</f>
        <v>2600</v>
      </c>
      <c r="V130" s="197">
        <v>-2600</v>
      </c>
      <c r="W130" s="187">
        <f>U130+V130</f>
        <v>0</v>
      </c>
    </row>
    <row r="131" spans="1:23" ht="14.25" customHeight="1" thickBot="1">
      <c r="A131" s="117"/>
      <c r="B131" s="118"/>
      <c r="C131" s="74">
        <v>5171</v>
      </c>
      <c r="D131" s="119"/>
      <c r="E131" s="119" t="s">
        <v>216</v>
      </c>
      <c r="F131" s="121"/>
      <c r="G131" s="180">
        <v>0</v>
      </c>
      <c r="H131" s="194">
        <v>615.6</v>
      </c>
      <c r="I131" s="180">
        <f>SUM(G131:H131)</f>
        <v>615.6</v>
      </c>
      <c r="J131" s="194">
        <f>J127</f>
        <v>-27</v>
      </c>
      <c r="K131" s="180">
        <f>SUM(I131:J131)</f>
        <v>588.6</v>
      </c>
      <c r="L131" s="194"/>
      <c r="M131" s="180">
        <f>SUM(K131:L131)</f>
        <v>588.6</v>
      </c>
      <c r="N131" s="194"/>
      <c r="O131" s="180">
        <f>SUM(M131:N131)</f>
        <v>588.6</v>
      </c>
      <c r="P131" s="194"/>
      <c r="Q131" s="180">
        <f>SUM(O131:P131)</f>
        <v>588.6</v>
      </c>
      <c r="R131" s="194"/>
      <c r="S131" s="180">
        <f>SUM(Q131:R131)</f>
        <v>588.6</v>
      </c>
      <c r="T131" s="194"/>
      <c r="U131" s="180">
        <f>SUM(S131:T131)</f>
        <v>588.6</v>
      </c>
      <c r="V131" s="194"/>
      <c r="W131" s="180">
        <f>SUM(U131:V131)</f>
        <v>588.6</v>
      </c>
    </row>
    <row r="132" spans="1:23" ht="14.25" customHeight="1">
      <c r="A132" s="54">
        <v>99</v>
      </c>
      <c r="B132" s="56">
        <v>3599</v>
      </c>
      <c r="C132" s="56"/>
      <c r="D132" s="24"/>
      <c r="E132" s="57" t="s">
        <v>31</v>
      </c>
      <c r="F132" s="110"/>
      <c r="G132" s="191">
        <f>G139</f>
        <v>0</v>
      </c>
      <c r="H132" s="171"/>
      <c r="I132" s="191">
        <f>SUM(I138+I139)</f>
        <v>811.7</v>
      </c>
      <c r="J132" s="171"/>
      <c r="K132" s="192">
        <f>SUM(K138+K139)</f>
        <v>811.7</v>
      </c>
      <c r="L132" s="171"/>
      <c r="M132" s="192">
        <f>SUM(M138+M139)</f>
        <v>811.7</v>
      </c>
      <c r="N132" s="171"/>
      <c r="O132" s="192">
        <f>SUM(O138+O139)</f>
        <v>811.7</v>
      </c>
      <c r="P132" s="171"/>
      <c r="Q132" s="192">
        <f>SUM(Q138+Q139)</f>
        <v>811.7</v>
      </c>
      <c r="R132" s="171"/>
      <c r="S132" s="192">
        <f>SUM(S138+S139)</f>
        <v>676.8000000000001</v>
      </c>
      <c r="T132" s="171"/>
      <c r="U132" s="192">
        <f>SUM(U138+U139)</f>
        <v>676.8000000000001</v>
      </c>
      <c r="V132" s="171"/>
      <c r="W132" s="192">
        <f>SUM(W138+W139)</f>
        <v>676.8000000000001</v>
      </c>
    </row>
    <row r="133" spans="1:23" ht="14.25" customHeight="1">
      <c r="A133" s="47"/>
      <c r="B133" s="48"/>
      <c r="C133" s="44">
        <v>6313</v>
      </c>
      <c r="D133" s="29" t="s">
        <v>32</v>
      </c>
      <c r="E133" s="25" t="s">
        <v>33</v>
      </c>
      <c r="F133" s="50"/>
      <c r="G133" s="196">
        <v>0</v>
      </c>
      <c r="H133" s="171">
        <v>127.4</v>
      </c>
      <c r="I133" s="196">
        <f aca="true" t="shared" si="31" ref="I133:I138">G133+H133</f>
        <v>127.4</v>
      </c>
      <c r="J133" s="171"/>
      <c r="K133" s="170">
        <f aca="true" t="shared" si="32" ref="K133:K138">I133+J133</f>
        <v>127.4</v>
      </c>
      <c r="L133" s="171"/>
      <c r="M133" s="170">
        <f aca="true" t="shared" si="33" ref="M133:M138">K133+L133</f>
        <v>127.4</v>
      </c>
      <c r="N133" s="171"/>
      <c r="O133" s="170">
        <f aca="true" t="shared" si="34" ref="O133:O138">M133+N133</f>
        <v>127.4</v>
      </c>
      <c r="P133" s="171"/>
      <c r="Q133" s="170">
        <f aca="true" t="shared" si="35" ref="Q133:Q138">O133+P133</f>
        <v>127.4</v>
      </c>
      <c r="R133" s="171"/>
      <c r="S133" s="170">
        <f aca="true" t="shared" si="36" ref="S133:S138">Q133+R133</f>
        <v>127.4</v>
      </c>
      <c r="T133" s="171"/>
      <c r="U133" s="170">
        <f aca="true" t="shared" si="37" ref="U133:U138">S133+T133</f>
        <v>127.4</v>
      </c>
      <c r="V133" s="171"/>
      <c r="W133" s="170">
        <f aca="true" t="shared" si="38" ref="W133:W138">U133+V133</f>
        <v>127.4</v>
      </c>
    </row>
    <row r="134" spans="1:23" ht="14.25" customHeight="1">
      <c r="A134" s="51"/>
      <c r="B134" s="44"/>
      <c r="C134" s="44">
        <v>6313</v>
      </c>
      <c r="D134" s="23" t="s">
        <v>44</v>
      </c>
      <c r="E134" s="23" t="s">
        <v>45</v>
      </c>
      <c r="F134" s="50"/>
      <c r="G134" s="196">
        <v>0</v>
      </c>
      <c r="H134" s="171">
        <v>84.5</v>
      </c>
      <c r="I134" s="196">
        <f t="shared" si="31"/>
        <v>84.5</v>
      </c>
      <c r="J134" s="171"/>
      <c r="K134" s="170">
        <f t="shared" si="32"/>
        <v>84.5</v>
      </c>
      <c r="L134" s="171"/>
      <c r="M134" s="170">
        <f t="shared" si="33"/>
        <v>84.5</v>
      </c>
      <c r="N134" s="171"/>
      <c r="O134" s="170">
        <f t="shared" si="34"/>
        <v>84.5</v>
      </c>
      <c r="P134" s="171"/>
      <c r="Q134" s="170">
        <f t="shared" si="35"/>
        <v>84.5</v>
      </c>
      <c r="R134" s="171"/>
      <c r="S134" s="170">
        <f t="shared" si="36"/>
        <v>84.5</v>
      </c>
      <c r="T134" s="171"/>
      <c r="U134" s="170">
        <f t="shared" si="37"/>
        <v>84.5</v>
      </c>
      <c r="V134" s="171"/>
      <c r="W134" s="170">
        <f t="shared" si="38"/>
        <v>84.5</v>
      </c>
    </row>
    <row r="135" spans="1:23" ht="14.25" customHeight="1">
      <c r="A135" s="51"/>
      <c r="B135" s="44"/>
      <c r="C135" s="44">
        <v>6313</v>
      </c>
      <c r="D135" s="23" t="s">
        <v>89</v>
      </c>
      <c r="E135" s="23" t="s">
        <v>90</v>
      </c>
      <c r="F135" s="50"/>
      <c r="G135" s="195">
        <v>0</v>
      </c>
      <c r="H135" s="171">
        <v>151.2</v>
      </c>
      <c r="I135" s="196">
        <f t="shared" si="31"/>
        <v>151.2</v>
      </c>
      <c r="J135" s="171"/>
      <c r="K135" s="170">
        <f t="shared" si="32"/>
        <v>151.2</v>
      </c>
      <c r="L135" s="171"/>
      <c r="M135" s="170">
        <f t="shared" si="33"/>
        <v>151.2</v>
      </c>
      <c r="N135" s="171"/>
      <c r="O135" s="170">
        <f t="shared" si="34"/>
        <v>151.2</v>
      </c>
      <c r="P135" s="171"/>
      <c r="Q135" s="170">
        <f t="shared" si="35"/>
        <v>151.2</v>
      </c>
      <c r="R135" s="171"/>
      <c r="S135" s="170">
        <f t="shared" si="36"/>
        <v>151.2</v>
      </c>
      <c r="T135" s="171"/>
      <c r="U135" s="170">
        <f t="shared" si="37"/>
        <v>151.2</v>
      </c>
      <c r="V135" s="171"/>
      <c r="W135" s="170">
        <f t="shared" si="38"/>
        <v>151.2</v>
      </c>
    </row>
    <row r="136" spans="1:23" ht="14.25" customHeight="1">
      <c r="A136" s="51"/>
      <c r="B136" s="44"/>
      <c r="C136" s="44">
        <v>6121</v>
      </c>
      <c r="D136" s="23" t="s">
        <v>56</v>
      </c>
      <c r="E136" s="23" t="s">
        <v>57</v>
      </c>
      <c r="F136" s="53"/>
      <c r="G136" s="184">
        <v>0</v>
      </c>
      <c r="H136" s="169">
        <v>14.3</v>
      </c>
      <c r="I136" s="196">
        <f t="shared" si="31"/>
        <v>14.3</v>
      </c>
      <c r="J136" s="169"/>
      <c r="K136" s="170">
        <f t="shared" si="32"/>
        <v>14.3</v>
      </c>
      <c r="L136" s="169"/>
      <c r="M136" s="170">
        <f t="shared" si="33"/>
        <v>14.3</v>
      </c>
      <c r="N136" s="169"/>
      <c r="O136" s="170">
        <f t="shared" si="34"/>
        <v>14.3</v>
      </c>
      <c r="P136" s="169"/>
      <c r="Q136" s="170">
        <f t="shared" si="35"/>
        <v>14.3</v>
      </c>
      <c r="R136" s="169"/>
      <c r="S136" s="170">
        <f t="shared" si="36"/>
        <v>14.3</v>
      </c>
      <c r="T136" s="169"/>
      <c r="U136" s="170">
        <f t="shared" si="37"/>
        <v>14.3</v>
      </c>
      <c r="V136" s="169"/>
      <c r="W136" s="170">
        <f t="shared" si="38"/>
        <v>14.3</v>
      </c>
    </row>
    <row r="137" spans="1:23" ht="14.25" customHeight="1">
      <c r="A137" s="51"/>
      <c r="B137" s="44"/>
      <c r="C137" s="44">
        <v>6121</v>
      </c>
      <c r="D137" s="23" t="s">
        <v>83</v>
      </c>
      <c r="E137" s="23" t="s">
        <v>84</v>
      </c>
      <c r="F137" s="53"/>
      <c r="G137" s="184">
        <v>0</v>
      </c>
      <c r="H137" s="171">
        <v>434.3</v>
      </c>
      <c r="I137" s="196">
        <f t="shared" si="31"/>
        <v>434.3</v>
      </c>
      <c r="J137" s="171"/>
      <c r="K137" s="170">
        <f t="shared" si="32"/>
        <v>434.3</v>
      </c>
      <c r="L137" s="171"/>
      <c r="M137" s="170">
        <f t="shared" si="33"/>
        <v>434.3</v>
      </c>
      <c r="N137" s="171"/>
      <c r="O137" s="170">
        <f t="shared" si="34"/>
        <v>434.3</v>
      </c>
      <c r="P137" s="171"/>
      <c r="Q137" s="170">
        <f t="shared" si="35"/>
        <v>434.3</v>
      </c>
      <c r="R137" s="171">
        <v>-134.9</v>
      </c>
      <c r="S137" s="170">
        <f t="shared" si="36"/>
        <v>299.4</v>
      </c>
      <c r="T137" s="171"/>
      <c r="U137" s="170">
        <f t="shared" si="37"/>
        <v>299.4</v>
      </c>
      <c r="V137" s="171"/>
      <c r="W137" s="170">
        <f t="shared" si="38"/>
        <v>299.4</v>
      </c>
    </row>
    <row r="138" spans="1:23" ht="14.25" customHeight="1">
      <c r="A138" s="51"/>
      <c r="B138" s="44"/>
      <c r="C138" s="62">
        <v>6121</v>
      </c>
      <c r="D138" s="23"/>
      <c r="E138" s="27" t="s">
        <v>36</v>
      </c>
      <c r="F138" s="52"/>
      <c r="G138" s="185">
        <v>0</v>
      </c>
      <c r="H138" s="197">
        <f>H136+H137</f>
        <v>448.6</v>
      </c>
      <c r="I138" s="185">
        <f t="shared" si="31"/>
        <v>448.6</v>
      </c>
      <c r="J138" s="197"/>
      <c r="K138" s="187">
        <f t="shared" si="32"/>
        <v>448.6</v>
      </c>
      <c r="L138" s="197"/>
      <c r="M138" s="187">
        <f t="shared" si="33"/>
        <v>448.6</v>
      </c>
      <c r="N138" s="197"/>
      <c r="O138" s="187">
        <f t="shared" si="34"/>
        <v>448.6</v>
      </c>
      <c r="P138" s="197"/>
      <c r="Q138" s="187">
        <f t="shared" si="35"/>
        <v>448.6</v>
      </c>
      <c r="R138" s="197">
        <v>-134.9</v>
      </c>
      <c r="S138" s="187">
        <f t="shared" si="36"/>
        <v>313.70000000000005</v>
      </c>
      <c r="T138" s="197"/>
      <c r="U138" s="187">
        <f t="shared" si="37"/>
        <v>313.70000000000005</v>
      </c>
      <c r="V138" s="197"/>
      <c r="W138" s="187">
        <f t="shared" si="38"/>
        <v>313.70000000000005</v>
      </c>
    </row>
    <row r="139" spans="1:23" ht="14.25" customHeight="1" thickBot="1">
      <c r="A139" s="54"/>
      <c r="B139" s="55"/>
      <c r="C139" s="56">
        <v>6313</v>
      </c>
      <c r="D139" s="26"/>
      <c r="E139" s="24" t="s">
        <v>28</v>
      </c>
      <c r="F139" s="58"/>
      <c r="G139" s="175">
        <f>SUM(G133:G134)</f>
        <v>0</v>
      </c>
      <c r="H139" s="176">
        <f>H133+H134+H135</f>
        <v>363.1</v>
      </c>
      <c r="I139" s="175">
        <f>SUM(G139:H139)</f>
        <v>363.1</v>
      </c>
      <c r="J139" s="176"/>
      <c r="K139" s="177">
        <f>SUM(I139:J139)</f>
        <v>363.1</v>
      </c>
      <c r="L139" s="176"/>
      <c r="M139" s="177">
        <f>SUM(K139:L139)</f>
        <v>363.1</v>
      </c>
      <c r="N139" s="176"/>
      <c r="O139" s="177">
        <f>SUM(M139:N139)</f>
        <v>363.1</v>
      </c>
      <c r="P139" s="176"/>
      <c r="Q139" s="177">
        <f>SUM(O139:P139)</f>
        <v>363.1</v>
      </c>
      <c r="R139" s="176"/>
      <c r="S139" s="177">
        <f>SUM(Q139:R139)</f>
        <v>363.1</v>
      </c>
      <c r="T139" s="176"/>
      <c r="U139" s="177">
        <f>SUM(S139:T139)</f>
        <v>363.1</v>
      </c>
      <c r="V139" s="176"/>
      <c r="W139" s="177">
        <f>SUM(U139:V139)</f>
        <v>363.1</v>
      </c>
    </row>
    <row r="140" spans="1:23" ht="14.25" customHeight="1">
      <c r="A140" s="63">
        <v>7</v>
      </c>
      <c r="B140" s="64">
        <v>3526</v>
      </c>
      <c r="C140" s="64"/>
      <c r="D140" s="28"/>
      <c r="E140" s="65" t="s">
        <v>34</v>
      </c>
      <c r="F140" s="66"/>
      <c r="G140" s="165">
        <f>G145+G146</f>
        <v>0</v>
      </c>
      <c r="H140" s="166"/>
      <c r="I140" s="165">
        <f>I145+I146</f>
        <v>1000</v>
      </c>
      <c r="J140" s="166"/>
      <c r="K140" s="167">
        <f>K145+K146</f>
        <v>3423</v>
      </c>
      <c r="L140" s="166"/>
      <c r="M140" s="167">
        <f>M145+M146</f>
        <v>3423</v>
      </c>
      <c r="N140" s="166"/>
      <c r="O140" s="167">
        <f>O145+O146</f>
        <v>4423</v>
      </c>
      <c r="P140" s="166"/>
      <c r="Q140" s="167">
        <f>Q145+Q146</f>
        <v>4423</v>
      </c>
      <c r="R140" s="166"/>
      <c r="S140" s="167">
        <f>S145+S146</f>
        <v>4423</v>
      </c>
      <c r="T140" s="166"/>
      <c r="U140" s="167">
        <f>U145+U146</f>
        <v>4423</v>
      </c>
      <c r="V140" s="166"/>
      <c r="W140" s="167">
        <f>W145+W146</f>
        <v>4423</v>
      </c>
    </row>
    <row r="141" spans="1:23" ht="14.25" customHeight="1">
      <c r="A141" s="47"/>
      <c r="B141" s="48"/>
      <c r="C141" s="44">
        <v>6351</v>
      </c>
      <c r="D141" s="134" t="s">
        <v>51</v>
      </c>
      <c r="E141" s="142" t="s">
        <v>50</v>
      </c>
      <c r="F141" s="141"/>
      <c r="G141" s="182">
        <v>0</v>
      </c>
      <c r="H141" s="171">
        <v>1000</v>
      </c>
      <c r="I141" s="196">
        <f>G141+H141</f>
        <v>1000</v>
      </c>
      <c r="J141" s="171"/>
      <c r="K141" s="170">
        <f>I141+J141</f>
        <v>1000</v>
      </c>
      <c r="L141" s="171"/>
      <c r="M141" s="170">
        <f>K141+L141</f>
        <v>1000</v>
      </c>
      <c r="N141" s="171"/>
      <c r="O141" s="170">
        <f aca="true" t="shared" si="39" ref="O141:O146">M141+N141</f>
        <v>1000</v>
      </c>
      <c r="P141" s="171"/>
      <c r="Q141" s="170">
        <f aca="true" t="shared" si="40" ref="Q141:Q146">O141+P141</f>
        <v>1000</v>
      </c>
      <c r="R141" s="171"/>
      <c r="S141" s="170">
        <f aca="true" t="shared" si="41" ref="S141:S146">Q141+R141</f>
        <v>1000</v>
      </c>
      <c r="T141" s="171"/>
      <c r="U141" s="170">
        <f aca="true" t="shared" si="42" ref="U141:U146">S141+T141</f>
        <v>1000</v>
      </c>
      <c r="V141" s="171"/>
      <c r="W141" s="170">
        <f aca="true" t="shared" si="43" ref="W141:W146">U141+V141</f>
        <v>1000</v>
      </c>
    </row>
    <row r="142" spans="1:23" ht="14.25" customHeight="1">
      <c r="A142" s="47"/>
      <c r="B142" s="48"/>
      <c r="C142" s="44">
        <v>6351</v>
      </c>
      <c r="D142" s="134" t="s">
        <v>156</v>
      </c>
      <c r="E142" s="144" t="s">
        <v>157</v>
      </c>
      <c r="F142" s="141"/>
      <c r="G142" s="182">
        <v>0</v>
      </c>
      <c r="H142" s="171"/>
      <c r="I142" s="196">
        <v>0</v>
      </c>
      <c r="J142" s="171">
        <v>1423</v>
      </c>
      <c r="K142" s="170">
        <f>I142+J142</f>
        <v>1423</v>
      </c>
      <c r="L142" s="171"/>
      <c r="M142" s="170">
        <f>K142+L142</f>
        <v>1423</v>
      </c>
      <c r="N142" s="171"/>
      <c r="O142" s="170">
        <f t="shared" si="39"/>
        <v>1423</v>
      </c>
      <c r="P142" s="171"/>
      <c r="Q142" s="170">
        <f t="shared" si="40"/>
        <v>1423</v>
      </c>
      <c r="R142" s="171"/>
      <c r="S142" s="170">
        <f t="shared" si="41"/>
        <v>1423</v>
      </c>
      <c r="T142" s="171"/>
      <c r="U142" s="170">
        <f t="shared" si="42"/>
        <v>1423</v>
      </c>
      <c r="V142" s="171"/>
      <c r="W142" s="170">
        <f t="shared" si="43"/>
        <v>1423</v>
      </c>
    </row>
    <row r="143" spans="1:23" ht="14.25" customHeight="1">
      <c r="A143" s="47"/>
      <c r="B143" s="48"/>
      <c r="C143" s="44">
        <v>6351</v>
      </c>
      <c r="D143" s="134" t="s">
        <v>205</v>
      </c>
      <c r="E143" s="144" t="s">
        <v>207</v>
      </c>
      <c r="F143" s="141"/>
      <c r="G143" s="182">
        <v>0</v>
      </c>
      <c r="H143" s="171"/>
      <c r="I143" s="196">
        <v>0</v>
      </c>
      <c r="J143" s="171"/>
      <c r="K143" s="170">
        <v>0</v>
      </c>
      <c r="L143" s="171"/>
      <c r="M143" s="170">
        <v>0</v>
      </c>
      <c r="N143" s="171">
        <v>1000</v>
      </c>
      <c r="O143" s="170">
        <f t="shared" si="39"/>
        <v>1000</v>
      </c>
      <c r="P143" s="171"/>
      <c r="Q143" s="170">
        <f t="shared" si="40"/>
        <v>1000</v>
      </c>
      <c r="R143" s="171"/>
      <c r="S143" s="170">
        <f t="shared" si="41"/>
        <v>1000</v>
      </c>
      <c r="T143" s="171"/>
      <c r="U143" s="170">
        <f t="shared" si="42"/>
        <v>1000</v>
      </c>
      <c r="V143" s="171">
        <v>-1000</v>
      </c>
      <c r="W143" s="170">
        <f t="shared" si="43"/>
        <v>0</v>
      </c>
    </row>
    <row r="144" spans="1:23" ht="14.25" customHeight="1">
      <c r="A144" s="47"/>
      <c r="B144" s="48"/>
      <c r="C144" s="44">
        <v>5331</v>
      </c>
      <c r="D144" s="134" t="s">
        <v>168</v>
      </c>
      <c r="E144" s="144" t="s">
        <v>169</v>
      </c>
      <c r="F144" s="141"/>
      <c r="G144" s="182">
        <v>0</v>
      </c>
      <c r="H144" s="171"/>
      <c r="I144" s="196">
        <v>0</v>
      </c>
      <c r="J144" s="171">
        <v>1000</v>
      </c>
      <c r="K144" s="170">
        <f>I144+J144</f>
        <v>1000</v>
      </c>
      <c r="L144" s="171"/>
      <c r="M144" s="170">
        <f>K144+L144</f>
        <v>1000</v>
      </c>
      <c r="N144" s="171"/>
      <c r="O144" s="170">
        <f t="shared" si="39"/>
        <v>1000</v>
      </c>
      <c r="P144" s="171"/>
      <c r="Q144" s="170">
        <f t="shared" si="40"/>
        <v>1000</v>
      </c>
      <c r="R144" s="171"/>
      <c r="S144" s="170">
        <f t="shared" si="41"/>
        <v>1000</v>
      </c>
      <c r="T144" s="171"/>
      <c r="U144" s="170">
        <f t="shared" si="42"/>
        <v>1000</v>
      </c>
      <c r="V144" s="171">
        <v>1000</v>
      </c>
      <c r="W144" s="170">
        <f t="shared" si="43"/>
        <v>2000</v>
      </c>
    </row>
    <row r="145" spans="1:23" ht="14.25" customHeight="1">
      <c r="A145" s="47"/>
      <c r="B145" s="48"/>
      <c r="C145" s="62">
        <v>6351</v>
      </c>
      <c r="D145" s="23"/>
      <c r="E145" s="24" t="s">
        <v>13</v>
      </c>
      <c r="F145" s="52"/>
      <c r="G145" s="185">
        <f>G141</f>
        <v>0</v>
      </c>
      <c r="H145" s="197">
        <v>1000</v>
      </c>
      <c r="I145" s="185">
        <f>G145+H145</f>
        <v>1000</v>
      </c>
      <c r="J145" s="197">
        <f>J142</f>
        <v>1423</v>
      </c>
      <c r="K145" s="187">
        <f>I145+J145</f>
        <v>2423</v>
      </c>
      <c r="L145" s="197"/>
      <c r="M145" s="187">
        <f>K145+L145</f>
        <v>2423</v>
      </c>
      <c r="N145" s="197">
        <v>1000</v>
      </c>
      <c r="O145" s="187">
        <f t="shared" si="39"/>
        <v>3423</v>
      </c>
      <c r="P145" s="197"/>
      <c r="Q145" s="187">
        <f t="shared" si="40"/>
        <v>3423</v>
      </c>
      <c r="R145" s="197"/>
      <c r="S145" s="187">
        <f t="shared" si="41"/>
        <v>3423</v>
      </c>
      <c r="T145" s="197"/>
      <c r="U145" s="187">
        <f t="shared" si="42"/>
        <v>3423</v>
      </c>
      <c r="V145" s="197">
        <v>-1000</v>
      </c>
      <c r="W145" s="187">
        <f t="shared" si="43"/>
        <v>2423</v>
      </c>
    </row>
    <row r="146" spans="1:23" ht="14.25" customHeight="1" thickBot="1">
      <c r="A146" s="47"/>
      <c r="B146" s="48"/>
      <c r="C146" s="62">
        <v>5331</v>
      </c>
      <c r="D146" s="23"/>
      <c r="E146" s="27" t="s">
        <v>39</v>
      </c>
      <c r="F146" s="52"/>
      <c r="G146" s="178">
        <v>0</v>
      </c>
      <c r="H146" s="179"/>
      <c r="I146" s="178">
        <f>G146+H146</f>
        <v>0</v>
      </c>
      <c r="J146" s="179">
        <f>J144</f>
        <v>1000</v>
      </c>
      <c r="K146" s="178">
        <f>I146+J146</f>
        <v>1000</v>
      </c>
      <c r="L146" s="179"/>
      <c r="M146" s="178">
        <f>K146+L146</f>
        <v>1000</v>
      </c>
      <c r="N146" s="179"/>
      <c r="O146" s="178">
        <f t="shared" si="39"/>
        <v>1000</v>
      </c>
      <c r="P146" s="179"/>
      <c r="Q146" s="178">
        <f t="shared" si="40"/>
        <v>1000</v>
      </c>
      <c r="R146" s="179"/>
      <c r="S146" s="178">
        <f t="shared" si="41"/>
        <v>1000</v>
      </c>
      <c r="T146" s="179"/>
      <c r="U146" s="178">
        <f t="shared" si="42"/>
        <v>1000</v>
      </c>
      <c r="V146" s="179">
        <v>1000</v>
      </c>
      <c r="W146" s="178">
        <f t="shared" si="43"/>
        <v>2000</v>
      </c>
    </row>
    <row r="147" spans="1:23" ht="14.25" customHeight="1">
      <c r="A147" s="63">
        <v>8</v>
      </c>
      <c r="B147" s="64">
        <v>3524</v>
      </c>
      <c r="C147" s="64"/>
      <c r="D147" s="28"/>
      <c r="E147" s="65" t="s">
        <v>170</v>
      </c>
      <c r="F147" s="124"/>
      <c r="G147" s="198">
        <f>G149</f>
        <v>0</v>
      </c>
      <c r="H147" s="166"/>
      <c r="I147" s="198">
        <f>I149</f>
        <v>0</v>
      </c>
      <c r="J147" s="166"/>
      <c r="K147" s="199">
        <f>K149</f>
        <v>545.4</v>
      </c>
      <c r="L147" s="166"/>
      <c r="M147" s="199">
        <f>M149</f>
        <v>545.4</v>
      </c>
      <c r="N147" s="166"/>
      <c r="O147" s="199">
        <f>O149</f>
        <v>545.4</v>
      </c>
      <c r="P147" s="166"/>
      <c r="Q147" s="199">
        <f>Q149</f>
        <v>545.4</v>
      </c>
      <c r="R147" s="166"/>
      <c r="S147" s="199">
        <f>S149</f>
        <v>545.4</v>
      </c>
      <c r="T147" s="166"/>
      <c r="U147" s="199">
        <f>U149</f>
        <v>545.4</v>
      </c>
      <c r="V147" s="166"/>
      <c r="W147" s="199">
        <f>W149</f>
        <v>545.4</v>
      </c>
    </row>
    <row r="148" spans="1:23" ht="14.25" customHeight="1">
      <c r="A148" s="51"/>
      <c r="B148" s="44"/>
      <c r="C148" s="44">
        <v>5331</v>
      </c>
      <c r="D148" s="133" t="s">
        <v>171</v>
      </c>
      <c r="E148" s="143" t="s">
        <v>175</v>
      </c>
      <c r="F148" s="53"/>
      <c r="G148" s="182">
        <v>0</v>
      </c>
      <c r="H148" s="169"/>
      <c r="I148" s="182">
        <v>0</v>
      </c>
      <c r="J148" s="169">
        <v>545.4</v>
      </c>
      <c r="K148" s="168">
        <f>I148+J148</f>
        <v>545.4</v>
      </c>
      <c r="L148" s="169"/>
      <c r="M148" s="168">
        <f>K148+L148</f>
        <v>545.4</v>
      </c>
      <c r="N148" s="169"/>
      <c r="O148" s="168">
        <f>M148+N148</f>
        <v>545.4</v>
      </c>
      <c r="P148" s="169"/>
      <c r="Q148" s="168">
        <f>O148+P148</f>
        <v>545.4</v>
      </c>
      <c r="R148" s="169"/>
      <c r="S148" s="168">
        <f>Q148+R148</f>
        <v>545.4</v>
      </c>
      <c r="T148" s="169"/>
      <c r="U148" s="168">
        <f>S148+T148</f>
        <v>545.4</v>
      </c>
      <c r="V148" s="169"/>
      <c r="W148" s="168">
        <f>U148+V148</f>
        <v>545.4</v>
      </c>
    </row>
    <row r="149" spans="1:23" ht="14.25" customHeight="1" thickBot="1">
      <c r="A149" s="125"/>
      <c r="B149" s="74"/>
      <c r="C149" s="74">
        <v>5331</v>
      </c>
      <c r="D149" s="126"/>
      <c r="E149" s="27" t="s">
        <v>39</v>
      </c>
      <c r="F149" s="127"/>
      <c r="G149" s="200">
        <v>0</v>
      </c>
      <c r="H149" s="201"/>
      <c r="I149" s="200">
        <v>0</v>
      </c>
      <c r="J149" s="201">
        <f>J148</f>
        <v>545.4</v>
      </c>
      <c r="K149" s="202">
        <f>I149+J149</f>
        <v>545.4</v>
      </c>
      <c r="L149" s="201"/>
      <c r="M149" s="202">
        <f>K149+L149</f>
        <v>545.4</v>
      </c>
      <c r="N149" s="201"/>
      <c r="O149" s="202">
        <f>M149+N149</f>
        <v>545.4</v>
      </c>
      <c r="P149" s="201"/>
      <c r="Q149" s="202">
        <f>O149+P149</f>
        <v>545.4</v>
      </c>
      <c r="R149" s="201"/>
      <c r="S149" s="202">
        <f>Q149+R149</f>
        <v>545.4</v>
      </c>
      <c r="T149" s="201"/>
      <c r="U149" s="202">
        <f>S149+T149</f>
        <v>545.4</v>
      </c>
      <c r="V149" s="201"/>
      <c r="W149" s="202">
        <f>U149+V149</f>
        <v>545.4</v>
      </c>
    </row>
    <row r="150" spans="1:23" ht="14.25" customHeight="1">
      <c r="A150" s="63">
        <v>11</v>
      </c>
      <c r="B150" s="64">
        <v>3533</v>
      </c>
      <c r="C150" s="64"/>
      <c r="D150" s="28"/>
      <c r="E150" s="65" t="s">
        <v>35</v>
      </c>
      <c r="F150" s="124"/>
      <c r="G150" s="198">
        <f>G153</f>
        <v>20210</v>
      </c>
      <c r="H150" s="166"/>
      <c r="I150" s="198">
        <f>I153</f>
        <v>31210</v>
      </c>
      <c r="J150" s="166"/>
      <c r="K150" s="199">
        <f>K153</f>
        <v>31210</v>
      </c>
      <c r="L150" s="166"/>
      <c r="M150" s="199">
        <f>M153</f>
        <v>31210</v>
      </c>
      <c r="N150" s="166"/>
      <c r="O150" s="199">
        <f>O153</f>
        <v>31210</v>
      </c>
      <c r="P150" s="166"/>
      <c r="Q150" s="199">
        <f>Q153</f>
        <v>31210</v>
      </c>
      <c r="R150" s="166"/>
      <c r="S150" s="199">
        <f>S153</f>
        <v>31210</v>
      </c>
      <c r="T150" s="166"/>
      <c r="U150" s="199">
        <f>U153</f>
        <v>31210</v>
      </c>
      <c r="V150" s="166"/>
      <c r="W150" s="199">
        <f>W153</f>
        <v>31210</v>
      </c>
    </row>
    <row r="151" spans="1:23" ht="14.25" customHeight="1">
      <c r="A151" s="51"/>
      <c r="B151" s="44"/>
      <c r="C151" s="44">
        <v>6351</v>
      </c>
      <c r="D151" s="133" t="s">
        <v>52</v>
      </c>
      <c r="E151" s="143" t="s">
        <v>64</v>
      </c>
      <c r="F151" s="53"/>
      <c r="G151" s="182">
        <v>19210</v>
      </c>
      <c r="H151" s="169">
        <v>11000</v>
      </c>
      <c r="I151" s="182">
        <f>G151+H151</f>
        <v>30210</v>
      </c>
      <c r="J151" s="169"/>
      <c r="K151" s="168">
        <f>I151+J151</f>
        <v>30210</v>
      </c>
      <c r="L151" s="169"/>
      <c r="M151" s="168">
        <f>K151+L151</f>
        <v>30210</v>
      </c>
      <c r="N151" s="169"/>
      <c r="O151" s="168">
        <f>M151+N151</f>
        <v>30210</v>
      </c>
      <c r="P151" s="169"/>
      <c r="Q151" s="168">
        <f>O151+P151</f>
        <v>30210</v>
      </c>
      <c r="R151" s="169"/>
      <c r="S151" s="168">
        <f>Q151+R151</f>
        <v>30210</v>
      </c>
      <c r="T151" s="169"/>
      <c r="U151" s="168">
        <f>S151+T151</f>
        <v>30210</v>
      </c>
      <c r="V151" s="169"/>
      <c r="W151" s="168">
        <f>U151+V151</f>
        <v>30210</v>
      </c>
    </row>
    <row r="152" spans="1:23" ht="14.25" customHeight="1">
      <c r="A152" s="51"/>
      <c r="B152" s="44"/>
      <c r="C152" s="44">
        <v>6351</v>
      </c>
      <c r="D152" s="133" t="s">
        <v>120</v>
      </c>
      <c r="E152" s="143" t="s">
        <v>121</v>
      </c>
      <c r="F152" s="53"/>
      <c r="G152" s="182">
        <v>1000</v>
      </c>
      <c r="H152" s="169"/>
      <c r="I152" s="182">
        <f>G152+H152</f>
        <v>1000</v>
      </c>
      <c r="J152" s="169"/>
      <c r="K152" s="168">
        <f>I152+J152</f>
        <v>1000</v>
      </c>
      <c r="L152" s="169"/>
      <c r="M152" s="168">
        <f>K152+L152</f>
        <v>1000</v>
      </c>
      <c r="N152" s="169"/>
      <c r="O152" s="168">
        <f>M152+N152</f>
        <v>1000</v>
      </c>
      <c r="P152" s="169"/>
      <c r="Q152" s="168">
        <f>O152+P152</f>
        <v>1000</v>
      </c>
      <c r="R152" s="169"/>
      <c r="S152" s="168">
        <f>Q152+R152</f>
        <v>1000</v>
      </c>
      <c r="T152" s="169"/>
      <c r="U152" s="168">
        <f>S152+T152</f>
        <v>1000</v>
      </c>
      <c r="V152" s="169"/>
      <c r="W152" s="168">
        <f>U152+V152</f>
        <v>1000</v>
      </c>
    </row>
    <row r="153" spans="1:23" ht="13.5" customHeight="1" thickBot="1">
      <c r="A153" s="125"/>
      <c r="B153" s="74"/>
      <c r="C153" s="74">
        <v>6351</v>
      </c>
      <c r="D153" s="126"/>
      <c r="E153" s="119" t="s">
        <v>13</v>
      </c>
      <c r="F153" s="127"/>
      <c r="G153" s="200">
        <f>G151+G152</f>
        <v>20210</v>
      </c>
      <c r="H153" s="201">
        <v>11000</v>
      </c>
      <c r="I153" s="200">
        <f>G153+H153</f>
        <v>31210</v>
      </c>
      <c r="J153" s="201"/>
      <c r="K153" s="202">
        <f>I153+J153</f>
        <v>31210</v>
      </c>
      <c r="L153" s="201"/>
      <c r="M153" s="202">
        <f>K153+L153</f>
        <v>31210</v>
      </c>
      <c r="N153" s="201"/>
      <c r="O153" s="202">
        <f>M153+N153</f>
        <v>31210</v>
      </c>
      <c r="P153" s="201"/>
      <c r="Q153" s="202">
        <f>O153+P153</f>
        <v>31210</v>
      </c>
      <c r="R153" s="201"/>
      <c r="S153" s="202">
        <f>Q153+R153</f>
        <v>31210</v>
      </c>
      <c r="T153" s="201"/>
      <c r="U153" s="202">
        <f>S153+T153</f>
        <v>31210</v>
      </c>
      <c r="V153" s="201"/>
      <c r="W153" s="202">
        <f>U153+V153</f>
        <v>31210</v>
      </c>
    </row>
    <row r="154" spans="1:23" ht="14.25" customHeight="1">
      <c r="A154" s="111"/>
      <c r="B154" s="112"/>
      <c r="C154" s="113"/>
      <c r="D154" s="114"/>
      <c r="E154" s="115" t="s">
        <v>15</v>
      </c>
      <c r="F154" s="116"/>
      <c r="G154" s="203">
        <f>G156</f>
        <v>1839.5</v>
      </c>
      <c r="H154" s="204"/>
      <c r="I154" s="203">
        <f>I156</f>
        <v>4845.2</v>
      </c>
      <c r="J154" s="204"/>
      <c r="K154" s="205">
        <f>K156</f>
        <v>115.89999999999964</v>
      </c>
      <c r="L154" s="204"/>
      <c r="M154" s="205">
        <f>M156</f>
        <v>115.89999999999964</v>
      </c>
      <c r="N154" s="204"/>
      <c r="O154" s="205">
        <f>O156</f>
        <v>2560.68</v>
      </c>
      <c r="P154" s="204"/>
      <c r="Q154" s="205">
        <f>Q156</f>
        <v>2662.58</v>
      </c>
      <c r="R154" s="204"/>
      <c r="S154" s="205">
        <f>S156</f>
        <v>2662.58</v>
      </c>
      <c r="T154" s="204"/>
      <c r="U154" s="205">
        <f>U156</f>
        <v>2662.58</v>
      </c>
      <c r="V154" s="204"/>
      <c r="W154" s="205">
        <f>W156</f>
        <v>2662.58</v>
      </c>
    </row>
    <row r="155" spans="1:23" ht="14.25" customHeight="1">
      <c r="A155" s="51"/>
      <c r="B155" s="44"/>
      <c r="C155" s="44">
        <v>6901</v>
      </c>
      <c r="D155" s="27"/>
      <c r="E155" s="41"/>
      <c r="F155" s="52"/>
      <c r="G155" s="182">
        <v>1839.5</v>
      </c>
      <c r="H155" s="169">
        <v>3005.7</v>
      </c>
      <c r="I155" s="182">
        <f>G155+H155</f>
        <v>4845.2</v>
      </c>
      <c r="J155" s="169">
        <v>-4729.3</v>
      </c>
      <c r="K155" s="168">
        <f>I155+J155</f>
        <v>115.89999999999964</v>
      </c>
      <c r="L155" s="169"/>
      <c r="M155" s="168">
        <f>K155+L155</f>
        <v>115.89999999999964</v>
      </c>
      <c r="N155" s="169">
        <v>2444.78</v>
      </c>
      <c r="O155" s="168">
        <f>M155+N155</f>
        <v>2560.68</v>
      </c>
      <c r="P155" s="169">
        <v>101.9</v>
      </c>
      <c r="Q155" s="168">
        <f>O155+P155</f>
        <v>2662.58</v>
      </c>
      <c r="R155" s="169"/>
      <c r="S155" s="168">
        <f>Q155+R155</f>
        <v>2662.58</v>
      </c>
      <c r="T155" s="169"/>
      <c r="U155" s="168">
        <f>S155+T155</f>
        <v>2662.58</v>
      </c>
      <c r="V155" s="169"/>
      <c r="W155" s="168">
        <f>U155+V155</f>
        <v>2662.58</v>
      </c>
    </row>
    <row r="156" spans="1:23" ht="14.25" customHeight="1" thickBot="1">
      <c r="A156" s="117"/>
      <c r="B156" s="118"/>
      <c r="C156" s="74">
        <v>6901</v>
      </c>
      <c r="D156" s="119"/>
      <c r="E156" s="120" t="s">
        <v>53</v>
      </c>
      <c r="F156" s="121"/>
      <c r="G156" s="206">
        <f>SUM(G155)</f>
        <v>1839.5</v>
      </c>
      <c r="H156" s="207">
        <v>3005.7</v>
      </c>
      <c r="I156" s="206">
        <f>G156+H156</f>
        <v>4845.2</v>
      </c>
      <c r="J156" s="207">
        <v>-4729.3</v>
      </c>
      <c r="K156" s="208">
        <f>I156+J156</f>
        <v>115.89999999999964</v>
      </c>
      <c r="L156" s="207"/>
      <c r="M156" s="208">
        <f>K156+L156</f>
        <v>115.89999999999964</v>
      </c>
      <c r="N156" s="207">
        <v>2444.78</v>
      </c>
      <c r="O156" s="208">
        <f>M156+N156</f>
        <v>2560.68</v>
      </c>
      <c r="P156" s="207">
        <v>101.9</v>
      </c>
      <c r="Q156" s="208">
        <f>O156+P156</f>
        <v>2662.58</v>
      </c>
      <c r="R156" s="207"/>
      <c r="S156" s="208">
        <f>Q156+R156</f>
        <v>2662.58</v>
      </c>
      <c r="T156" s="207"/>
      <c r="U156" s="208">
        <f>S156+T156</f>
        <v>2662.58</v>
      </c>
      <c r="V156" s="207"/>
      <c r="W156" s="208">
        <f>U156+V156</f>
        <v>2662.58</v>
      </c>
    </row>
    <row r="157" spans="1:23" ht="16.5" thickBot="1">
      <c r="A157" s="68"/>
      <c r="B157" s="69"/>
      <c r="C157" s="69"/>
      <c r="D157" s="70"/>
      <c r="E157" s="71"/>
      <c r="F157" s="72">
        <v>0</v>
      </c>
      <c r="G157" s="209">
        <f>G48+G50+G53+G80+G81+G83+G101+G103+G105+G117+G119+G121+G128+G129+G131+G139+G145+G146+G153+G156</f>
        <v>40539.5</v>
      </c>
      <c r="H157" s="210">
        <f>H32+H33+H34+H39+H41+H42+H43+H55+H56+H64+H65+H66+H67+H68+H69+H71+H89+H90+H91+H93+H98+H108+H127+H133+H134+H135+H136+H137+H141+H151+H155</f>
        <v>42847.09999999999</v>
      </c>
      <c r="I157" s="211">
        <f>I48+I50+I51+I53+I80+I81+I82+I83+I101+I103+I104+I105+I117+I118+I119+I120+I121+I128+I129+I130+I131+I138+I139+I145+I146+I153+I156</f>
        <v>83386.59999999999</v>
      </c>
      <c r="J157" s="210">
        <f>J34+J35+J36+J41+J42+J43+J44+J45+J46+J56+J57+J58+J59+J61+J68+J71+J73+J74+J75+J85+J86+J87+J88+J89+J91+J92+J93+J96+J98+J99+J109+J110+J111+J112+J113+J123+J124+J125+J127+J142+J144+J148+J155</f>
        <v>25000.000000000004</v>
      </c>
      <c r="K157" s="211">
        <f>K48+K50+K51+K53+K80+K81+K82+K83+K101+K103+K104+K105+K117+K118+K119+K120+K121+K128+K129+K130+K131+K138+K139+K145+K146+K149+K153+K156+K102</f>
        <v>108386.60000000002</v>
      </c>
      <c r="L157" s="210">
        <f>L55+L90</f>
        <v>0</v>
      </c>
      <c r="M157" s="211">
        <f>M48+M50+M51+M53+M80+M81+M82+M83+M101+M103+M104+M105+M117+M118+M119+M120+M121+M128+M129+M130+M131+M138+M139+M145+M146+M149+M153+M156+M102</f>
        <v>108386.60000000002</v>
      </c>
      <c r="N157" s="210">
        <f>N38+N39+N47+N55+N61+N62+N66+N67+N70+N76+N77+N85+N94+N97+N114+N124+N126+N143+N155</f>
        <v>18062.579999999998</v>
      </c>
      <c r="O157" s="211">
        <f>O48+O50+O51+O53+O80+O81+O82+O83+O101+O103+O104+O105+O117+O118+O119+O120+O121+O128+O129+O130+O131+O138+O139+O145+O146+O149+O153+O156+O102+O49</f>
        <v>126449.18000000002</v>
      </c>
      <c r="P157" s="210">
        <f>P34+P38+P39+P40+P60+P90+P155</f>
        <v>0</v>
      </c>
      <c r="Q157" s="211">
        <f>Q48+Q50+Q51+Q52+Q53+Q80+Q81+Q82+Q83+Q101+Q103+Q104+Q105+Q117+Q118+Q119+Q120+Q121+Q128+Q129+Q130+Q131+Q138+Q139+Q145+Q146+Q149+Q153+Q156+Q102+Q49</f>
        <v>126449.18000000004</v>
      </c>
      <c r="R157" s="210">
        <f>R38+R78+R85+R137+R99+R100</f>
        <v>0</v>
      </c>
      <c r="S157" s="211">
        <f>S48+S50+S51+S52+S53+S80+S81+S82+S83+S101+S103+S104+S105+S117+S118+S119+S120+S121+S128+S129+S130+S131+S138+S139+S145+S146+S149+S153+S156+S102+S49</f>
        <v>126449.18000000001</v>
      </c>
      <c r="T157" s="210">
        <f>T70</f>
        <v>10000</v>
      </c>
      <c r="U157" s="211">
        <f>U48+U50+U51+U52+U53+U80+U81+U82+U83+U101+U103+U104+U105+U117+U118+U119+U120+U121+U128+U129+U130+U131+U138+U139+U145+U146+U149+U153+U156+U102+U49</f>
        <v>136449.18000000002</v>
      </c>
      <c r="V157" s="210">
        <f>V32+V33+V37+V38+V44+V74+V76+V79+V90+V109+V115+V116+V123+V124+V125+V143+V144</f>
        <v>1075.4499999999998</v>
      </c>
      <c r="W157" s="211">
        <f>W48+W50+W51+W52+W53+W80+W81+W82+W83+W101+W103+W104+W105+W117+W118+W119+W120+W121+W128+W129+W130+W131+W138+W139+W145+W146+W149+W153+W156+W102+W49</f>
        <v>137524.63000000003</v>
      </c>
    </row>
    <row r="158" spans="1:23" ht="12.75">
      <c r="A158" s="31"/>
      <c r="B158" s="32"/>
      <c r="C158" s="32"/>
      <c r="D158" s="32"/>
      <c r="E158" s="32"/>
      <c r="F158" s="32"/>
      <c r="G158" s="212"/>
      <c r="H158" s="213"/>
      <c r="I158" s="212"/>
      <c r="J158" s="213"/>
      <c r="K158" s="212"/>
      <c r="L158" s="213"/>
      <c r="M158" s="212"/>
      <c r="N158" s="213"/>
      <c r="O158" s="212"/>
      <c r="P158" s="213"/>
      <c r="Q158" s="212"/>
      <c r="R158" s="213"/>
      <c r="S158" s="212"/>
      <c r="T158" s="213"/>
      <c r="U158" s="212"/>
      <c r="V158" s="213"/>
      <c r="W158" s="212"/>
    </row>
    <row r="159" spans="1:23" s="6" customFormat="1" ht="18" customHeight="1" thickBot="1">
      <c r="A159" s="33" t="s">
        <v>8</v>
      </c>
      <c r="B159" s="33"/>
      <c r="C159" s="33"/>
      <c r="D159" s="33"/>
      <c r="E159" s="33"/>
      <c r="F159" s="33"/>
      <c r="G159" s="214"/>
      <c r="H159" s="215"/>
      <c r="I159" s="215"/>
      <c r="J159" s="215"/>
      <c r="K159" s="215"/>
      <c r="L159" s="215"/>
      <c r="M159" s="215"/>
      <c r="N159" s="215"/>
      <c r="O159" s="215"/>
      <c r="P159" s="215"/>
      <c r="Q159" s="215"/>
      <c r="R159" s="215"/>
      <c r="S159" s="215"/>
      <c r="T159" s="215"/>
      <c r="U159" s="215"/>
      <c r="V159" s="215"/>
      <c r="W159" s="215"/>
    </row>
    <row r="160" spans="1:23" s="7" customFormat="1" ht="16.5" thickBot="1">
      <c r="A160" s="34" t="s">
        <v>9</v>
      </c>
      <c r="B160" s="30"/>
      <c r="C160" s="30"/>
      <c r="D160" s="93"/>
      <c r="E160" s="35"/>
      <c r="F160" s="36"/>
      <c r="G160" s="216" t="s">
        <v>10</v>
      </c>
      <c r="H160" s="217" t="s">
        <v>22</v>
      </c>
      <c r="I160" s="216" t="s">
        <v>23</v>
      </c>
      <c r="J160" s="217" t="s">
        <v>22</v>
      </c>
      <c r="K160" s="216" t="s">
        <v>23</v>
      </c>
      <c r="L160" s="217" t="s">
        <v>22</v>
      </c>
      <c r="M160" s="216" t="s">
        <v>23</v>
      </c>
      <c r="N160" s="217" t="s">
        <v>22</v>
      </c>
      <c r="O160" s="216" t="s">
        <v>23</v>
      </c>
      <c r="P160" s="217"/>
      <c r="Q160" s="216" t="s">
        <v>23</v>
      </c>
      <c r="R160" s="217"/>
      <c r="S160" s="216" t="s">
        <v>23</v>
      </c>
      <c r="T160" s="217"/>
      <c r="U160" s="216" t="s">
        <v>23</v>
      </c>
      <c r="V160" s="217"/>
      <c r="W160" s="216" t="s">
        <v>23</v>
      </c>
    </row>
    <row r="161" spans="1:23" s="7" customFormat="1" ht="15">
      <c r="A161" s="104" t="s">
        <v>18</v>
      </c>
      <c r="B161" s="37"/>
      <c r="C161" s="90">
        <v>6121</v>
      </c>
      <c r="D161" s="94"/>
      <c r="E161" s="38" t="s">
        <v>36</v>
      </c>
      <c r="F161" s="97"/>
      <c r="G161" s="218">
        <f>G48+G80+G101+G117+G128+G138</f>
        <v>16260</v>
      </c>
      <c r="H161" s="219">
        <f>H48+H80+H101+H117+H128+H138</f>
        <v>14662.2</v>
      </c>
      <c r="I161" s="220">
        <f aca="true" t="shared" si="44" ref="I161:I169">G161+H161</f>
        <v>30922.2</v>
      </c>
      <c r="J161" s="219">
        <f>J48+J80+J101+J117+J128+J138</f>
        <v>13605</v>
      </c>
      <c r="K161" s="220">
        <f aca="true" t="shared" si="45" ref="K161:K166">I161+J161</f>
        <v>44527.2</v>
      </c>
      <c r="L161" s="219">
        <f>L48+L80+L101+L117+L128+L138</f>
        <v>0</v>
      </c>
      <c r="M161" s="220">
        <f aca="true" t="shared" si="46" ref="M161:M166">K161+L161</f>
        <v>44527.2</v>
      </c>
      <c r="N161" s="219">
        <f>N55+N85+N126</f>
        <v>-2360.9</v>
      </c>
      <c r="O161" s="220">
        <f aca="true" t="shared" si="47" ref="O161:O166">M161+N161</f>
        <v>42166.299999999996</v>
      </c>
      <c r="P161" s="219">
        <f>P34+P60+P90</f>
        <v>-1100</v>
      </c>
      <c r="Q161" s="220">
        <f aca="true" t="shared" si="48" ref="Q161:Q166">O161+P161</f>
        <v>41066.299999999996</v>
      </c>
      <c r="R161" s="219">
        <f>R85+R137</f>
        <v>-242.5</v>
      </c>
      <c r="S161" s="220">
        <f aca="true" t="shared" si="49" ref="S161:S166">Q161+R161</f>
        <v>40823.799999999996</v>
      </c>
      <c r="T161" s="219">
        <v>0</v>
      </c>
      <c r="U161" s="220">
        <f aca="true" t="shared" si="50" ref="U161:U166">S161+T161</f>
        <v>40823.799999999996</v>
      </c>
      <c r="V161" s="219">
        <f>V33+V37+V90+V109+V123+V125</f>
        <v>5483</v>
      </c>
      <c r="W161" s="220">
        <f aca="true" t="shared" si="51" ref="W161:W166">U161+V161</f>
        <v>46306.799999999996</v>
      </c>
    </row>
    <row r="162" spans="1:23" s="7" customFormat="1" ht="15">
      <c r="A162" s="39" t="s">
        <v>18</v>
      </c>
      <c r="B162" s="40"/>
      <c r="C162" s="91">
        <v>6122</v>
      </c>
      <c r="D162" s="95"/>
      <c r="E162" s="41" t="s">
        <v>97</v>
      </c>
      <c r="F162" s="98"/>
      <c r="G162" s="221">
        <v>0</v>
      </c>
      <c r="H162" s="222">
        <v>0</v>
      </c>
      <c r="I162" s="223">
        <v>0</v>
      </c>
      <c r="J162" s="222">
        <f>J82+J102+J118+J130</f>
        <v>2150</v>
      </c>
      <c r="K162" s="223">
        <f t="shared" si="45"/>
        <v>2150</v>
      </c>
      <c r="L162" s="222">
        <f>L82+L102+L118+L130</f>
        <v>0</v>
      </c>
      <c r="M162" s="223">
        <f t="shared" si="46"/>
        <v>2150</v>
      </c>
      <c r="N162" s="222">
        <f>N38+N61+N62+N124</f>
        <v>2135</v>
      </c>
      <c r="O162" s="223">
        <f t="shared" si="47"/>
        <v>4285</v>
      </c>
      <c r="P162" s="222">
        <f>P38</f>
        <v>998.1</v>
      </c>
      <c r="Q162" s="223">
        <f t="shared" si="48"/>
        <v>5283.1</v>
      </c>
      <c r="R162" s="222">
        <f>R38</f>
        <v>134.9</v>
      </c>
      <c r="S162" s="223">
        <f t="shared" si="49"/>
        <v>5418</v>
      </c>
      <c r="T162" s="222">
        <v>0</v>
      </c>
      <c r="U162" s="223">
        <f t="shared" si="50"/>
        <v>5418</v>
      </c>
      <c r="V162" s="222">
        <f>V38+V124</f>
        <v>-4933</v>
      </c>
      <c r="W162" s="223">
        <f t="shared" si="51"/>
        <v>485</v>
      </c>
    </row>
    <row r="163" spans="1:23" ht="12.75">
      <c r="A163" s="104" t="s">
        <v>18</v>
      </c>
      <c r="B163" s="105"/>
      <c r="C163" s="106">
        <v>6351</v>
      </c>
      <c r="D163" s="107"/>
      <c r="E163" s="108" t="s">
        <v>17</v>
      </c>
      <c r="F163" s="109"/>
      <c r="G163" s="224">
        <f>G153</f>
        <v>20210</v>
      </c>
      <c r="H163" s="225">
        <f>H145+H153</f>
        <v>12000</v>
      </c>
      <c r="I163" s="226">
        <f t="shared" si="44"/>
        <v>32210</v>
      </c>
      <c r="J163" s="225">
        <f>J145+J153</f>
        <v>1423</v>
      </c>
      <c r="K163" s="226">
        <f t="shared" si="45"/>
        <v>33633</v>
      </c>
      <c r="L163" s="225">
        <f>L145+L153</f>
        <v>0</v>
      </c>
      <c r="M163" s="226">
        <f t="shared" si="46"/>
        <v>33633</v>
      </c>
      <c r="N163" s="225">
        <f>N143</f>
        <v>1000</v>
      </c>
      <c r="O163" s="226">
        <f t="shared" si="47"/>
        <v>34633</v>
      </c>
      <c r="P163" s="225"/>
      <c r="Q163" s="226">
        <f t="shared" si="48"/>
        <v>34633</v>
      </c>
      <c r="R163" s="225">
        <v>0</v>
      </c>
      <c r="S163" s="226">
        <f t="shared" si="49"/>
        <v>34633</v>
      </c>
      <c r="T163" s="225">
        <v>0</v>
      </c>
      <c r="U163" s="226">
        <f t="shared" si="50"/>
        <v>34633</v>
      </c>
      <c r="V163" s="225">
        <f>V143</f>
        <v>-1000</v>
      </c>
      <c r="W163" s="226">
        <f t="shared" si="51"/>
        <v>33633</v>
      </c>
    </row>
    <row r="164" spans="1:23" ht="12.75">
      <c r="A164" s="39" t="s">
        <v>18</v>
      </c>
      <c r="B164" s="40"/>
      <c r="C164" s="91">
        <v>6313</v>
      </c>
      <c r="D164" s="95"/>
      <c r="E164" s="41" t="s">
        <v>37</v>
      </c>
      <c r="F164" s="98"/>
      <c r="G164" s="221">
        <f>G50+G81+G103+G119+G129</f>
        <v>300</v>
      </c>
      <c r="H164" s="227">
        <f>H50+H81+H103+H119+H129+H139</f>
        <v>11699.500000000002</v>
      </c>
      <c r="I164" s="223">
        <f t="shared" si="44"/>
        <v>11999.500000000002</v>
      </c>
      <c r="J164" s="227">
        <f>J50+J81+J103+J119+J129+J139</f>
        <v>7380</v>
      </c>
      <c r="K164" s="223">
        <f t="shared" si="45"/>
        <v>19379.5</v>
      </c>
      <c r="L164" s="227">
        <f>L50+L81+L103+L119+L129+L139</f>
        <v>0</v>
      </c>
      <c r="M164" s="223">
        <f t="shared" si="46"/>
        <v>19379.5</v>
      </c>
      <c r="N164" s="227">
        <f>N66+N67+N70+N94</f>
        <v>12200.7</v>
      </c>
      <c r="O164" s="223">
        <f t="shared" si="47"/>
        <v>31580.2</v>
      </c>
      <c r="P164" s="227"/>
      <c r="Q164" s="223">
        <f t="shared" si="48"/>
        <v>31580.2</v>
      </c>
      <c r="R164" s="227">
        <v>0</v>
      </c>
      <c r="S164" s="223">
        <f t="shared" si="49"/>
        <v>31580.2</v>
      </c>
      <c r="T164" s="227">
        <f>T70</f>
        <v>10000</v>
      </c>
      <c r="U164" s="223">
        <f t="shared" si="50"/>
        <v>41580.2</v>
      </c>
      <c r="V164" s="227">
        <f>V32</f>
        <v>-417.35</v>
      </c>
      <c r="W164" s="223">
        <f t="shared" si="51"/>
        <v>41162.85</v>
      </c>
    </row>
    <row r="165" spans="1:23" ht="12.75">
      <c r="A165" s="76" t="s">
        <v>18</v>
      </c>
      <c r="B165" s="40"/>
      <c r="C165" s="91">
        <v>5171</v>
      </c>
      <c r="D165" s="95"/>
      <c r="E165" s="41" t="s">
        <v>38</v>
      </c>
      <c r="F165" s="98"/>
      <c r="G165" s="221">
        <f>G53+G83+G105+G121+G131</f>
        <v>1930</v>
      </c>
      <c r="H165" s="227">
        <f>H53+H83+H105+H121+H131</f>
        <v>1479.6999999999998</v>
      </c>
      <c r="I165" s="223">
        <f t="shared" si="44"/>
        <v>3409.7</v>
      </c>
      <c r="J165" s="227">
        <f>J53+J83+J105+J121+J131</f>
        <v>3625.9</v>
      </c>
      <c r="K165" s="223">
        <f t="shared" si="45"/>
        <v>7035.6</v>
      </c>
      <c r="L165" s="227">
        <f>L53+L83+L105+L121+L131</f>
        <v>0</v>
      </c>
      <c r="M165" s="223">
        <f t="shared" si="46"/>
        <v>7035.6</v>
      </c>
      <c r="N165" s="227">
        <f>N39+N47+N76+N77+N97++N114</f>
        <v>2643</v>
      </c>
      <c r="O165" s="223">
        <f t="shared" si="47"/>
        <v>9678.6</v>
      </c>
      <c r="P165" s="227">
        <f>P39</f>
        <v>-3.8</v>
      </c>
      <c r="Q165" s="223">
        <f t="shared" si="48"/>
        <v>9674.800000000001</v>
      </c>
      <c r="R165" s="227">
        <f>R78+R99</f>
        <v>-11</v>
      </c>
      <c r="S165" s="223">
        <f t="shared" si="49"/>
        <v>9663.800000000001</v>
      </c>
      <c r="T165" s="227">
        <v>0</v>
      </c>
      <c r="U165" s="223">
        <f t="shared" si="50"/>
        <v>9663.800000000001</v>
      </c>
      <c r="V165" s="227">
        <f>V44+V74+V76+V79+V115+V116</f>
        <v>942.8</v>
      </c>
      <c r="W165" s="223">
        <f t="shared" si="51"/>
        <v>10606.6</v>
      </c>
    </row>
    <row r="166" spans="1:23" ht="12.75">
      <c r="A166" s="39" t="s">
        <v>18</v>
      </c>
      <c r="B166" s="40"/>
      <c r="C166" s="91">
        <v>5331</v>
      </c>
      <c r="D166" s="95"/>
      <c r="E166" s="41" t="s">
        <v>40</v>
      </c>
      <c r="F166" s="98"/>
      <c r="G166" s="221">
        <v>0</v>
      </c>
      <c r="H166" s="227">
        <f>H146</f>
        <v>0</v>
      </c>
      <c r="I166" s="223">
        <f t="shared" si="44"/>
        <v>0</v>
      </c>
      <c r="J166" s="227">
        <f>J146+J149</f>
        <v>1545.4</v>
      </c>
      <c r="K166" s="223">
        <f t="shared" si="45"/>
        <v>1545.4</v>
      </c>
      <c r="L166" s="227">
        <v>0</v>
      </c>
      <c r="M166" s="223">
        <f t="shared" si="46"/>
        <v>1545.4</v>
      </c>
      <c r="N166" s="227">
        <v>0</v>
      </c>
      <c r="O166" s="223">
        <f t="shared" si="47"/>
        <v>1545.4</v>
      </c>
      <c r="P166" s="227"/>
      <c r="Q166" s="223">
        <f t="shared" si="48"/>
        <v>1545.4</v>
      </c>
      <c r="R166" s="227">
        <v>0</v>
      </c>
      <c r="S166" s="223">
        <f t="shared" si="49"/>
        <v>1545.4</v>
      </c>
      <c r="T166" s="227">
        <v>0</v>
      </c>
      <c r="U166" s="223">
        <f t="shared" si="50"/>
        <v>1545.4</v>
      </c>
      <c r="V166" s="227">
        <f>V144</f>
        <v>1000</v>
      </c>
      <c r="W166" s="223">
        <f t="shared" si="51"/>
        <v>2545.4</v>
      </c>
    </row>
    <row r="167" spans="1:23" ht="12.75">
      <c r="A167" s="39" t="s">
        <v>18</v>
      </c>
      <c r="B167" s="40"/>
      <c r="C167" s="91">
        <v>5213</v>
      </c>
      <c r="D167" s="95"/>
      <c r="E167" s="41" t="s">
        <v>72</v>
      </c>
      <c r="F167" s="98"/>
      <c r="G167" s="221">
        <v>0</v>
      </c>
      <c r="H167" s="227">
        <v>0</v>
      </c>
      <c r="I167" s="221">
        <v>0</v>
      </c>
      <c r="J167" s="227">
        <v>0</v>
      </c>
      <c r="K167" s="221">
        <v>0</v>
      </c>
      <c r="L167" s="227">
        <v>0</v>
      </c>
      <c r="M167" s="221">
        <v>0</v>
      </c>
      <c r="N167" s="227">
        <v>0</v>
      </c>
      <c r="O167" s="221">
        <v>0</v>
      </c>
      <c r="P167" s="227"/>
      <c r="Q167" s="221">
        <v>0</v>
      </c>
      <c r="R167" s="227">
        <v>0</v>
      </c>
      <c r="S167" s="221">
        <v>0</v>
      </c>
      <c r="T167" s="227">
        <v>0</v>
      </c>
      <c r="U167" s="221">
        <v>0</v>
      </c>
      <c r="V167" s="227">
        <v>0</v>
      </c>
      <c r="W167" s="221">
        <v>0</v>
      </c>
    </row>
    <row r="168" spans="1:23" ht="12.75">
      <c r="A168" s="39" t="s">
        <v>18</v>
      </c>
      <c r="B168" s="40"/>
      <c r="C168" s="91">
        <v>5169</v>
      </c>
      <c r="D168" s="95"/>
      <c r="E168" s="41" t="s">
        <v>78</v>
      </c>
      <c r="F168" s="98"/>
      <c r="G168" s="221">
        <v>0</v>
      </c>
      <c r="H168" s="227">
        <v>0</v>
      </c>
      <c r="I168" s="221">
        <v>0</v>
      </c>
      <c r="J168" s="227">
        <v>0</v>
      </c>
      <c r="K168" s="221">
        <v>0</v>
      </c>
      <c r="L168" s="227">
        <v>0</v>
      </c>
      <c r="M168" s="221">
        <v>0</v>
      </c>
      <c r="N168" s="227">
        <v>0</v>
      </c>
      <c r="O168" s="221">
        <v>0</v>
      </c>
      <c r="P168" s="227">
        <f>P40</f>
        <v>3.8</v>
      </c>
      <c r="Q168" s="221">
        <f>O168+P168</f>
        <v>3.8</v>
      </c>
      <c r="R168" s="227">
        <f>R100</f>
        <v>118.6</v>
      </c>
      <c r="S168" s="221">
        <f>Q168+R168</f>
        <v>122.39999999999999</v>
      </c>
      <c r="T168" s="227">
        <v>0</v>
      </c>
      <c r="U168" s="221">
        <f>S168+T168</f>
        <v>122.39999999999999</v>
      </c>
      <c r="V168" s="227">
        <v>0</v>
      </c>
      <c r="W168" s="221">
        <f>U168+V168</f>
        <v>122.39999999999999</v>
      </c>
    </row>
    <row r="169" spans="1:23" ht="13.5" thickBot="1">
      <c r="A169" s="128" t="s">
        <v>18</v>
      </c>
      <c r="B169" s="32"/>
      <c r="C169" s="100">
        <v>6901</v>
      </c>
      <c r="D169" s="101"/>
      <c r="E169" s="102" t="s">
        <v>53</v>
      </c>
      <c r="F169" s="103"/>
      <c r="G169" s="228">
        <f>G156</f>
        <v>1839.5</v>
      </c>
      <c r="H169" s="229">
        <f>H155</f>
        <v>3005.7</v>
      </c>
      <c r="I169" s="224">
        <f t="shared" si="44"/>
        <v>4845.2</v>
      </c>
      <c r="J169" s="229">
        <f>J155</f>
        <v>-4729.3</v>
      </c>
      <c r="K169" s="224">
        <f>I169+J169</f>
        <v>115.89999999999964</v>
      </c>
      <c r="L169" s="229">
        <f>L155</f>
        <v>0</v>
      </c>
      <c r="M169" s="224">
        <f>K169+L169</f>
        <v>115.89999999999964</v>
      </c>
      <c r="N169" s="229">
        <f>N155</f>
        <v>2444.78</v>
      </c>
      <c r="O169" s="224">
        <f>M169+N169</f>
        <v>2560.68</v>
      </c>
      <c r="P169" s="229">
        <f>P155</f>
        <v>101.9</v>
      </c>
      <c r="Q169" s="224">
        <f>O169+P169</f>
        <v>2662.58</v>
      </c>
      <c r="R169" s="229">
        <v>0</v>
      </c>
      <c r="S169" s="224">
        <f>Q169+R169</f>
        <v>2662.58</v>
      </c>
      <c r="T169" s="229">
        <v>0</v>
      </c>
      <c r="U169" s="224">
        <f>S169+T169</f>
        <v>2662.58</v>
      </c>
      <c r="V169" s="229">
        <v>0</v>
      </c>
      <c r="W169" s="224">
        <f>U169+V169</f>
        <v>2662.58</v>
      </c>
    </row>
    <row r="170" spans="1:23" ht="15.75" thickBot="1">
      <c r="A170" s="77"/>
      <c r="B170" s="78"/>
      <c r="C170" s="92"/>
      <c r="D170" s="96"/>
      <c r="E170" s="79" t="s">
        <v>16</v>
      </c>
      <c r="F170" s="92"/>
      <c r="G170" s="230">
        <f aca="true" t="shared" si="52" ref="G170:M170">SUM(G161:G169)</f>
        <v>40539.5</v>
      </c>
      <c r="H170" s="231">
        <f t="shared" si="52"/>
        <v>42847.1</v>
      </c>
      <c r="I170" s="211">
        <f t="shared" si="52"/>
        <v>83386.59999999999</v>
      </c>
      <c r="J170" s="231">
        <f t="shared" si="52"/>
        <v>25000.000000000004</v>
      </c>
      <c r="K170" s="211">
        <f t="shared" si="52"/>
        <v>108386.59999999999</v>
      </c>
      <c r="L170" s="231">
        <f t="shared" si="52"/>
        <v>0</v>
      </c>
      <c r="M170" s="211">
        <f t="shared" si="52"/>
        <v>108386.59999999999</v>
      </c>
      <c r="N170" s="231">
        <f aca="true" t="shared" si="53" ref="N170:S170">SUM(N161:N169)</f>
        <v>18062.58</v>
      </c>
      <c r="O170" s="211">
        <f t="shared" si="53"/>
        <v>126449.17999999998</v>
      </c>
      <c r="P170" s="231">
        <f t="shared" si="53"/>
        <v>0</v>
      </c>
      <c r="Q170" s="211">
        <f t="shared" si="53"/>
        <v>126449.18</v>
      </c>
      <c r="R170" s="231">
        <f t="shared" si="53"/>
        <v>0</v>
      </c>
      <c r="S170" s="211">
        <f t="shared" si="53"/>
        <v>126449.17999999998</v>
      </c>
      <c r="T170" s="231">
        <f>SUM(T161:T169)</f>
        <v>10000</v>
      </c>
      <c r="U170" s="211">
        <f>SUM(U161:U169)</f>
        <v>136449.17999999996</v>
      </c>
      <c r="V170" s="231">
        <f>SUM(V161:V169)</f>
        <v>1075.4499999999998</v>
      </c>
      <c r="W170" s="211">
        <f>SUM(W161:W169)</f>
        <v>137524.62999999998</v>
      </c>
    </row>
    <row r="171" spans="1:13" ht="12.75">
      <c r="A171" s="13"/>
      <c r="B171" s="13"/>
      <c r="C171" s="33"/>
      <c r="D171" s="13"/>
      <c r="E171" s="13"/>
      <c r="F171" s="33"/>
      <c r="G171" s="43"/>
      <c r="H171" s="43"/>
      <c r="I171" s="43"/>
      <c r="J171" s="43"/>
      <c r="K171" s="43"/>
      <c r="L171" s="42"/>
      <c r="M171" s="42"/>
    </row>
    <row r="172" spans="1:13" ht="12.75">
      <c r="A172" s="13"/>
      <c r="B172" s="13"/>
      <c r="C172" s="13"/>
      <c r="D172" s="13"/>
      <c r="E172" s="13"/>
      <c r="F172" s="13"/>
      <c r="G172" s="43"/>
      <c r="H172" s="43"/>
      <c r="I172" s="43"/>
      <c r="J172" s="43"/>
      <c r="K172" s="43"/>
      <c r="L172" s="43"/>
      <c r="M172" s="43"/>
    </row>
    <row r="173" spans="1:13" ht="12.75">
      <c r="A173" s="73"/>
      <c r="B173" s="73"/>
      <c r="C173" s="73"/>
      <c r="D173" s="73"/>
      <c r="E173" s="73"/>
      <c r="F173" s="13"/>
      <c r="G173" s="82"/>
      <c r="H173" s="43"/>
      <c r="I173" s="82"/>
      <c r="J173" s="147"/>
      <c r="K173" s="82"/>
      <c r="L173" s="43"/>
      <c r="M173" s="43"/>
    </row>
    <row r="174" spans="1:13" ht="12.75">
      <c r="A174" s="13"/>
      <c r="B174" s="13"/>
      <c r="C174" s="13"/>
      <c r="D174" s="13"/>
      <c r="E174" s="13"/>
      <c r="F174" s="13"/>
      <c r="G174" s="82"/>
      <c r="H174" s="43"/>
      <c r="I174" s="43"/>
      <c r="J174" s="82"/>
      <c r="K174" s="43"/>
      <c r="L174" s="43"/>
      <c r="M174" s="43"/>
    </row>
    <row r="175" spans="1:14" ht="12.75">
      <c r="A175" s="13"/>
      <c r="B175" s="13"/>
      <c r="C175" s="13"/>
      <c r="D175" s="13"/>
      <c r="E175" s="13"/>
      <c r="F175" s="13"/>
      <c r="G175" s="43"/>
      <c r="H175" s="43"/>
      <c r="I175" s="43"/>
      <c r="J175" s="82"/>
      <c r="K175" s="43"/>
      <c r="L175" s="43"/>
      <c r="M175" s="43"/>
      <c r="N175" s="149"/>
    </row>
    <row r="176" spans="1:14" ht="12.75">
      <c r="A176" s="13"/>
      <c r="B176" s="13"/>
      <c r="C176" s="13"/>
      <c r="D176" s="13"/>
      <c r="E176" s="13"/>
      <c r="F176" s="13"/>
      <c r="G176" s="43"/>
      <c r="H176" s="43"/>
      <c r="I176" s="43"/>
      <c r="J176" s="82"/>
      <c r="K176" s="43"/>
      <c r="L176" s="43"/>
      <c r="M176" s="43"/>
      <c r="N176" s="149"/>
    </row>
    <row r="177" spans="1:14" ht="12.75">
      <c r="A177" s="13"/>
      <c r="B177" s="13"/>
      <c r="C177" s="13"/>
      <c r="D177" s="13"/>
      <c r="E177" s="13"/>
      <c r="F177" s="13"/>
      <c r="G177" s="43"/>
      <c r="H177" s="43"/>
      <c r="I177" s="82"/>
      <c r="J177" s="82"/>
      <c r="K177" s="82"/>
      <c r="L177" s="43"/>
      <c r="M177" s="43"/>
      <c r="N177" s="149"/>
    </row>
    <row r="178" spans="1:13" ht="12.75">
      <c r="A178" s="13"/>
      <c r="B178" s="13"/>
      <c r="C178" s="13"/>
      <c r="D178" s="13"/>
      <c r="E178" s="13"/>
      <c r="F178" s="13"/>
      <c r="G178" s="13"/>
      <c r="H178" s="13"/>
      <c r="I178" s="13"/>
      <c r="J178" s="82"/>
      <c r="K178" s="13"/>
      <c r="L178" s="13"/>
      <c r="M178" s="13"/>
    </row>
    <row r="179" spans="1:13" ht="12.75">
      <c r="A179" s="13"/>
      <c r="B179" s="13"/>
      <c r="C179" s="13"/>
      <c r="D179" s="13"/>
      <c r="E179" s="13"/>
      <c r="F179" s="13"/>
      <c r="G179" s="13"/>
      <c r="H179" s="13"/>
      <c r="I179" s="13"/>
      <c r="J179" s="82"/>
      <c r="K179" s="13"/>
      <c r="L179" s="13"/>
      <c r="M179" s="13"/>
    </row>
    <row r="180" spans="1:13" ht="12.75">
      <c r="A180" s="13"/>
      <c r="B180" s="13"/>
      <c r="C180" s="13"/>
      <c r="D180" s="13"/>
      <c r="E180" s="13"/>
      <c r="F180" s="13"/>
      <c r="G180" s="14"/>
      <c r="H180" s="13"/>
      <c r="I180" s="13"/>
      <c r="J180" s="82"/>
      <c r="K180" s="13"/>
      <c r="L180" s="13"/>
      <c r="M180" s="13"/>
    </row>
    <row r="181" spans="1:13" ht="12.75">
      <c r="A181" s="13"/>
      <c r="B181" s="13"/>
      <c r="C181" s="13"/>
      <c r="D181" s="13"/>
      <c r="E181" s="13"/>
      <c r="F181" s="13"/>
      <c r="G181" s="13"/>
      <c r="H181" s="13"/>
      <c r="I181" s="13"/>
      <c r="J181" s="82"/>
      <c r="K181" s="13"/>
      <c r="L181" s="13"/>
      <c r="M181" s="13"/>
    </row>
    <row r="182" spans="1:13" ht="12.75">
      <c r="A182" s="13"/>
      <c r="B182" s="13"/>
      <c r="C182" s="13"/>
      <c r="D182" s="13"/>
      <c r="E182" s="13"/>
      <c r="F182" s="13"/>
      <c r="G182" s="13"/>
      <c r="H182" s="13"/>
      <c r="I182" s="13"/>
      <c r="J182" s="82"/>
      <c r="K182" s="13"/>
      <c r="L182" s="13"/>
      <c r="M182" s="13"/>
    </row>
    <row r="183" spans="1:13" ht="12.75">
      <c r="A183" s="13"/>
      <c r="B183" s="13"/>
      <c r="C183" s="13"/>
      <c r="D183" s="13"/>
      <c r="E183" s="13"/>
      <c r="F183" s="13"/>
      <c r="G183" s="13"/>
      <c r="H183" s="13"/>
      <c r="I183" s="13"/>
      <c r="J183" s="82"/>
      <c r="K183" s="13"/>
      <c r="L183" s="13"/>
      <c r="M183" s="13"/>
    </row>
    <row r="184" spans="1:13" ht="12.75">
      <c r="A184" s="13"/>
      <c r="B184" s="13"/>
      <c r="C184" s="13"/>
      <c r="D184" s="13"/>
      <c r="E184" s="13"/>
      <c r="F184" s="13"/>
      <c r="G184" s="13"/>
      <c r="H184" s="13"/>
      <c r="I184" s="13"/>
      <c r="J184" s="147"/>
      <c r="K184" s="13"/>
      <c r="L184" s="13"/>
      <c r="M184" s="13"/>
    </row>
    <row r="185" spans="1:13" ht="12.75">
      <c r="A185" s="13"/>
      <c r="B185" s="13"/>
      <c r="C185" s="13"/>
      <c r="D185" s="13"/>
      <c r="E185" s="13"/>
      <c r="F185" s="13"/>
      <c r="G185" s="13"/>
      <c r="H185" s="13"/>
      <c r="I185" s="13"/>
      <c r="J185" s="82"/>
      <c r="K185" s="13"/>
      <c r="L185" s="13"/>
      <c r="M185" s="13"/>
    </row>
    <row r="186" spans="1:13" ht="12.75">
      <c r="A186" s="13"/>
      <c r="B186" s="13"/>
      <c r="C186" s="13"/>
      <c r="D186" s="13"/>
      <c r="E186" s="13"/>
      <c r="F186" s="13"/>
      <c r="G186" s="13"/>
      <c r="H186" s="13"/>
      <c r="I186" s="13"/>
      <c r="J186" s="82"/>
      <c r="K186" s="13"/>
      <c r="L186" s="13"/>
      <c r="M186" s="13"/>
    </row>
    <row r="187" spans="1:13" ht="12.75">
      <c r="A187" s="13"/>
      <c r="B187" s="13"/>
      <c r="C187" s="13"/>
      <c r="D187" s="13"/>
      <c r="E187" s="13"/>
      <c r="F187" s="13"/>
      <c r="G187" s="13"/>
      <c r="H187" s="13"/>
      <c r="I187" s="13"/>
      <c r="J187" s="82"/>
      <c r="K187" s="13"/>
      <c r="L187" s="13"/>
      <c r="M187" s="13"/>
    </row>
    <row r="188" ht="12.75">
      <c r="J188" s="145"/>
    </row>
    <row r="189" ht="12.75">
      <c r="J189" s="145"/>
    </row>
    <row r="190" ht="12.75">
      <c r="J190" s="43"/>
    </row>
    <row r="191" ht="12.75">
      <c r="J191" s="43"/>
    </row>
    <row r="192" ht="12.75">
      <c r="J192" s="43"/>
    </row>
    <row r="193" ht="12.75">
      <c r="J193" s="43"/>
    </row>
  </sheetData>
  <sheetProtection/>
  <mergeCells count="4">
    <mergeCell ref="H29:K29"/>
    <mergeCell ref="L29:O29"/>
    <mergeCell ref="P29:U29"/>
    <mergeCell ref="V29:W29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Karpíšková</dc:creator>
  <cp:keywords/>
  <dc:description/>
  <cp:lastModifiedBy>Michal Žehan</cp:lastModifiedBy>
  <cp:lastPrinted>2014-10-13T08:57:05Z</cp:lastPrinted>
  <dcterms:created xsi:type="dcterms:W3CDTF">2007-01-11T11:12:55Z</dcterms:created>
  <dcterms:modified xsi:type="dcterms:W3CDTF">2014-10-13T08:57:18Z</dcterms:modified>
  <cp:category/>
  <cp:version/>
  <cp:contentType/>
  <cp:contentStatus/>
</cp:coreProperties>
</file>