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tab. 3 ÚZ 33050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<sst xmlns="http://schemas.openxmlformats.org/spreadsheetml/2006/main" count="59" uniqueCount="42">
  <si>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P.č.</t>
  </si>
  <si>
    <t>ORG</t>
  </si>
  <si>
    <t>ODPA</t>
  </si>
  <si>
    <t>příjemce dotace</t>
  </si>
  <si>
    <t>Základní škola, Trutnov, V Domcích 488</t>
  </si>
  <si>
    <t>Základní škola, Nový Bydžov, Karla IV. 209, okres Hradec Králové</t>
  </si>
  <si>
    <t>Základní škola, Náchod, Komenského 425</t>
  </si>
  <si>
    <t>Základní škola, Chlumec nad Cidlinou, okres Hradec Králové</t>
  </si>
  <si>
    <t>Základní škola V. Hejny, Červený Kostelec, Komenského 540, okres Náchod</t>
  </si>
  <si>
    <t>Základní škola a Mateřská škola, Hradec Králové, Jiráskovo nám. 1166</t>
  </si>
  <si>
    <t>Základní škola, Česká Skalice, okres Náchod</t>
  </si>
  <si>
    <t>Základní škola a Mateřská škola Hronov, okres Náchod</t>
  </si>
  <si>
    <t>Masarykova základní škola, Broumov, Komenského 312, okres Náchod</t>
  </si>
  <si>
    <t>Základní škola Gutha-Jarkovského Kostelec nad Orlicí</t>
  </si>
  <si>
    <t>Základní škola, Trutnov, Komenského 399</t>
  </si>
  <si>
    <t>Základní škola, Trutnov, R. Frimla 816</t>
  </si>
  <si>
    <t>Základní škola Schulzovy sady, Dvůr Králové nad Labem, Školní 1235</t>
  </si>
  <si>
    <t>Základní škola, Vrchlabí, nám. Míru 283</t>
  </si>
  <si>
    <t>Základní škola Jaroměř, Na Ostrově 4, okres Náchod</t>
  </si>
  <si>
    <t>Základní škola Boženy Němcové Jaroměř, Husovo náměstí 352, okres Náchod</t>
  </si>
  <si>
    <t>Základní škola a Mateřská škola, Police nad Metují, okres Náchod</t>
  </si>
  <si>
    <t>Vyšší odborná škola a Střední průmyslová škola, Rychnov nad Kněžnou, U Stadionu 1166</t>
  </si>
  <si>
    <t>Pedagogicko-psychologická poradna Královéhradeckého kraje</t>
  </si>
  <si>
    <t>zbývá nerozděleno</t>
  </si>
  <si>
    <t>SpP/Ps</t>
  </si>
  <si>
    <t>SpP</t>
  </si>
  <si>
    <t>Ps</t>
  </si>
  <si>
    <t>platy</t>
  </si>
  <si>
    <t>odvody</t>
  </si>
  <si>
    <t>FKSP</t>
  </si>
  <si>
    <t>NIV celkem</t>
  </si>
  <si>
    <t>obec 
III</t>
  </si>
  <si>
    <t>Program na podporu školních psychologů a speciálních pedagogů ve školách a ve školských poradenských zařízeních</t>
  </si>
  <si>
    <t>ÚZ 33050</t>
  </si>
  <si>
    <t>částky v Kč</t>
  </si>
  <si>
    <t>tab. č. 3</t>
  </si>
  <si>
    <t>Celkem rozděleno</t>
  </si>
  <si>
    <t>průměrný plat psychologa a speciálního pedagoga:   27500 Kč/měsíc</t>
  </si>
  <si>
    <t>přiděleno z MŠMT na 5 měsíců</t>
  </si>
  <si>
    <t>Rada KHK dne 10.8.2015</t>
  </si>
  <si>
    <t>limit zaměstnanců přepočt na celorok</t>
  </si>
  <si>
    <t>Úvazek zaměst. přidělený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</si>
</sst>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0"/>
    <numFmt numFmtId="171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4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7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15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165" fontId="43" fillId="0" borderId="21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 wrapText="1"/>
    </xf>
    <xf numFmtId="3" fontId="42" fillId="0" borderId="0" xfId="0" applyNumberFormat="1" applyFont="1" applyAlignment="1">
      <alignment horizontal="center" vertical="center" wrapText="1"/>
    </xf>
    <xf numFmtId="3" fontId="43" fillId="0" borderId="0" xfId="0" applyNumberFormat="1" applyFont="1" applyAlignment="1">
      <alignment/>
    </xf>
    <xf numFmtId="0" fontId="42" fillId="0" borderId="24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vertical="center" wrapText="1"/>
    </xf>
    <xf numFmtId="3" fontId="42" fillId="0" borderId="26" xfId="0" applyNumberFormat="1" applyFont="1" applyFill="1" applyBorder="1" applyAlignment="1">
      <alignment horizontal="center" vertical="center" wrapText="1"/>
    </xf>
    <xf numFmtId="3" fontId="42" fillId="0" borderId="24" xfId="0" applyNumberFormat="1" applyFont="1" applyFill="1" applyBorder="1" applyAlignment="1">
      <alignment horizontal="center" vertical="center" wrapText="1"/>
    </xf>
    <xf numFmtId="4" fontId="42" fillId="0" borderId="1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171" fontId="27" fillId="0" borderId="0" xfId="0" applyNumberFormat="1" applyFont="1" applyAlignment="1">
      <alignment horizontal="center"/>
    </xf>
    <xf numFmtId="170" fontId="46" fillId="0" borderId="0" xfId="0" applyNumberFormat="1" applyFont="1" applyAlignment="1">
      <alignment horizontal="center" wrapText="1"/>
    </xf>
    <xf numFmtId="164" fontId="42" fillId="33" borderId="0" xfId="0" applyNumberFormat="1" applyFont="1" applyFill="1" applyAlignment="1">
      <alignment/>
    </xf>
    <xf numFmtId="4" fontId="42" fillId="0" borderId="27" xfId="0" applyNumberFormat="1" applyFont="1" applyBorder="1" applyAlignment="1">
      <alignment horizontal="center" vertical="center" wrapText="1"/>
    </xf>
    <xf numFmtId="3" fontId="42" fillId="0" borderId="28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42" fillId="0" borderId="0" xfId="0" applyNumberFormat="1" applyFont="1" applyAlignment="1">
      <alignment horizontal="right"/>
    </xf>
    <xf numFmtId="4" fontId="42" fillId="0" borderId="18" xfId="0" applyNumberFormat="1" applyFont="1" applyBorder="1" applyAlignment="1">
      <alignment horizontal="center" vertical="center" wrapText="1"/>
    </xf>
    <xf numFmtId="4" fontId="43" fillId="0" borderId="19" xfId="0" applyNumberFormat="1" applyFont="1" applyBorder="1" applyAlignment="1">
      <alignment horizontal="center" vertical="center" wrapText="1"/>
    </xf>
    <xf numFmtId="4" fontId="43" fillId="0" borderId="20" xfId="0" applyNumberFormat="1" applyFont="1" applyBorder="1" applyAlignment="1">
      <alignment horizontal="center" vertical="center" wrapText="1"/>
    </xf>
    <xf numFmtId="4" fontId="43" fillId="0" borderId="21" xfId="0" applyNumberFormat="1" applyFont="1" applyFill="1" applyBorder="1" applyAlignment="1">
      <alignment horizontal="center" vertical="center" wrapText="1"/>
    </xf>
    <xf numFmtId="4" fontId="43" fillId="0" borderId="29" xfId="0" applyNumberFormat="1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5" fillId="0" borderId="30" xfId="0" applyFont="1" applyBorder="1" applyAlignment="1">
      <alignment vertical="center" wrapText="1"/>
    </xf>
    <xf numFmtId="0" fontId="42" fillId="0" borderId="31" xfId="0" applyFont="1" applyBorder="1" applyAlignment="1">
      <alignment vertical="center" wrapText="1"/>
    </xf>
    <xf numFmtId="0" fontId="43" fillId="0" borderId="32" xfId="0" applyFont="1" applyBorder="1" applyAlignment="1">
      <alignment horizontal="center" vertical="center" wrapText="1"/>
    </xf>
    <xf numFmtId="3" fontId="42" fillId="0" borderId="33" xfId="0" applyNumberFormat="1" applyFont="1" applyBorder="1" applyAlignment="1">
      <alignment horizontal="center" vertical="center" wrapText="1"/>
    </xf>
    <xf numFmtId="3" fontId="42" fillId="0" borderId="30" xfId="0" applyNumberFormat="1" applyFont="1" applyFill="1" applyBorder="1" applyAlignment="1">
      <alignment horizontal="center" vertical="center" wrapText="1"/>
    </xf>
    <xf numFmtId="4" fontId="43" fillId="0" borderId="32" xfId="0" applyNumberFormat="1" applyFont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42" fillId="0" borderId="35" xfId="0" applyFont="1" applyFill="1" applyBorder="1" applyAlignment="1">
      <alignment vertical="center" wrapText="1"/>
    </xf>
    <xf numFmtId="0" fontId="43" fillId="0" borderId="36" xfId="0" applyFont="1" applyBorder="1" applyAlignment="1">
      <alignment horizontal="center" vertical="center" wrapText="1"/>
    </xf>
    <xf numFmtId="3" fontId="42" fillId="0" borderId="37" xfId="0" applyNumberFormat="1" applyFont="1" applyFill="1" applyBorder="1" applyAlignment="1">
      <alignment horizontal="center" vertical="center" wrapText="1"/>
    </xf>
    <xf numFmtId="3" fontId="42" fillId="0" borderId="34" xfId="0" applyNumberFormat="1" applyFont="1" applyFill="1" applyBorder="1" applyAlignment="1">
      <alignment horizontal="center" vertical="center" wrapText="1"/>
    </xf>
    <xf numFmtId="4" fontId="43" fillId="0" borderId="36" xfId="0" applyNumberFormat="1" applyFont="1" applyFill="1" applyBorder="1" applyAlignment="1">
      <alignment horizontal="center" vertical="center" wrapText="1"/>
    </xf>
    <xf numFmtId="4" fontId="42" fillId="0" borderId="38" xfId="0" applyNumberFormat="1" applyFont="1" applyBorder="1" applyAlignment="1">
      <alignment horizontal="center" vertical="center" wrapText="1"/>
    </xf>
    <xf numFmtId="170" fontId="42" fillId="0" borderId="0" xfId="0" applyNumberFormat="1" applyFont="1" applyAlignment="1">
      <alignment horizontal="center" vertical="center" wrapText="1"/>
    </xf>
    <xf numFmtId="170" fontId="0" fillId="0" borderId="0" xfId="0" applyNumberFormat="1" applyAlignment="1">
      <alignment/>
    </xf>
    <xf numFmtId="170" fontId="42" fillId="0" borderId="23" xfId="0" applyNumberFormat="1" applyFont="1" applyBorder="1" applyAlignment="1">
      <alignment horizontal="center" vertical="center" wrapText="1"/>
    </xf>
    <xf numFmtId="170" fontId="42" fillId="0" borderId="33" xfId="0" applyNumberFormat="1" applyFont="1" applyBorder="1" applyAlignment="1">
      <alignment horizontal="center" vertical="center" wrapText="1"/>
    </xf>
    <xf numFmtId="170" fontId="42" fillId="0" borderId="37" xfId="0" applyNumberFormat="1" applyFont="1" applyFill="1" applyBorder="1" applyAlignment="1">
      <alignment horizontal="center" vertical="center" wrapText="1"/>
    </xf>
    <xf numFmtId="170" fontId="42" fillId="0" borderId="22" xfId="0" applyNumberFormat="1" applyFont="1" applyBorder="1" applyAlignment="1">
      <alignment horizontal="center" vertical="center" wrapText="1"/>
    </xf>
    <xf numFmtId="170" fontId="43" fillId="0" borderId="0" xfId="0" applyNumberFormat="1" applyFont="1" applyAlignment="1">
      <alignment horizontal="center"/>
    </xf>
    <xf numFmtId="170" fontId="42" fillId="33" borderId="0" xfId="0" applyNumberFormat="1" applyFont="1" applyFill="1" applyAlignment="1">
      <alignment horizontal="center"/>
    </xf>
    <xf numFmtId="170" fontId="42" fillId="23" borderId="23" xfId="0" applyNumberFormat="1" applyFont="1" applyFill="1" applyBorder="1" applyAlignment="1">
      <alignment horizontal="center" vertical="center" wrapText="1"/>
    </xf>
    <xf numFmtId="170" fontId="42" fillId="23" borderId="26" xfId="0" applyNumberFormat="1" applyFont="1" applyFill="1" applyBorder="1" applyAlignment="1">
      <alignment horizontal="center" vertical="center" wrapText="1"/>
    </xf>
    <xf numFmtId="4" fontId="42" fillId="2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90" zoomScaleNormal="90" zoomScalePageLayoutView="0" workbookViewId="0" topLeftCell="B1">
      <pane xSplit="4" ySplit="4" topLeftCell="G5" activePane="bottomRight" state="frozen"/>
      <selection pane="topLeft" activeCell="B1" sqref="B1"/>
      <selection pane="topRight" activeCell="F1" sqref="F1"/>
      <selection pane="bottomLeft" activeCell="B5" sqref="B5"/>
      <selection pane="bottomRight" activeCell="K11" sqref="K11"/>
    </sheetView>
  </sheetViews>
  <sheetFormatPr defaultColWidth="9.140625" defaultRowHeight="15"/>
  <cols>
    <col min="1" max="1" width="5.140625" style="7" hidden="1" customWidth="1"/>
    <col min="2" max="2" width="6.8515625" style="7" customWidth="1"/>
    <col min="3" max="3" width="6.57421875" style="7" customWidth="1"/>
    <col min="4" max="4" width="6.7109375" style="7" hidden="1" customWidth="1"/>
    <col min="5" max="5" width="41.00390625" style="0" customWidth="1"/>
    <col min="6" max="6" width="7.421875" style="0" hidden="1" customWidth="1"/>
    <col min="7" max="7" width="10.140625" style="0" customWidth="1"/>
    <col min="8" max="8" width="11.8515625" style="0" bestFit="1" customWidth="1"/>
    <col min="9" max="9" width="11.57421875" style="0" customWidth="1"/>
    <col min="10" max="10" width="10.57421875" style="0" customWidth="1"/>
    <col min="11" max="11" width="14.140625" style="45" customWidth="1"/>
    <col min="12" max="12" width="13.7109375" style="0" customWidth="1"/>
    <col min="14" max="14" width="18.8515625" style="46" customWidth="1"/>
  </cols>
  <sheetData>
    <row r="1" ht="15">
      <c r="B1" s="16" t="s">
        <v>32</v>
      </c>
    </row>
    <row r="2" spans="2:12" ht="14.25">
      <c r="B2" s="17" t="s">
        <v>33</v>
      </c>
      <c r="L2" s="52" t="s">
        <v>35</v>
      </c>
    </row>
    <row r="3" spans="2:12" ht="15.75" thickBot="1">
      <c r="B3" s="18" t="s">
        <v>39</v>
      </c>
      <c r="C3" s="6"/>
      <c r="D3" s="6"/>
      <c r="E3" s="1"/>
      <c r="F3" s="1"/>
      <c r="G3" s="1"/>
      <c r="H3" s="1"/>
      <c r="I3" s="1"/>
      <c r="J3" s="1"/>
      <c r="L3" s="53" t="s">
        <v>34</v>
      </c>
    </row>
    <row r="4" spans="1:14" ht="72" customHeight="1" thickBot="1">
      <c r="A4" s="10" t="s">
        <v>0</v>
      </c>
      <c r="B4" s="11" t="s">
        <v>1</v>
      </c>
      <c r="C4" s="11" t="s">
        <v>2</v>
      </c>
      <c r="D4" s="11" t="s">
        <v>31</v>
      </c>
      <c r="E4" s="12" t="s">
        <v>3</v>
      </c>
      <c r="F4" s="13" t="s">
        <v>24</v>
      </c>
      <c r="G4" s="22" t="s">
        <v>41</v>
      </c>
      <c r="H4" s="21" t="s">
        <v>27</v>
      </c>
      <c r="I4" s="12" t="s">
        <v>28</v>
      </c>
      <c r="J4" s="13" t="s">
        <v>29</v>
      </c>
      <c r="K4" s="54" t="s">
        <v>30</v>
      </c>
      <c r="L4" s="21" t="s">
        <v>40</v>
      </c>
      <c r="N4" s="48"/>
    </row>
    <row r="5" spans="1:12" ht="26.25">
      <c r="A5" s="9">
        <v>4</v>
      </c>
      <c r="B5" s="9">
        <v>7074</v>
      </c>
      <c r="C5" s="14">
        <v>3113</v>
      </c>
      <c r="D5" s="9">
        <v>1</v>
      </c>
      <c r="E5" s="27" t="s">
        <v>7</v>
      </c>
      <c r="F5" s="19" t="s">
        <v>26</v>
      </c>
      <c r="G5" s="23">
        <v>0.5</v>
      </c>
      <c r="H5" s="31">
        <f>ROUND(G5*5*27500,0)</f>
        <v>68750</v>
      </c>
      <c r="I5" s="32">
        <f aca="true" t="shared" si="0" ref="I5:I23">ROUND(H5*0.34,0)</f>
        <v>23375</v>
      </c>
      <c r="J5" s="44">
        <f>ROUND(H5*0.01,0)</f>
        <v>688</v>
      </c>
      <c r="K5" s="55">
        <f aca="true" t="shared" si="1" ref="K5:K23">SUM(H5:J5)</f>
        <v>92813</v>
      </c>
      <c r="L5" s="80">
        <f>ROUND(G5*5/12,3)</f>
        <v>0.208</v>
      </c>
    </row>
    <row r="6" spans="1:12" ht="26.25">
      <c r="A6" s="5">
        <v>8</v>
      </c>
      <c r="B6" s="5">
        <v>7057</v>
      </c>
      <c r="C6" s="14">
        <v>3113</v>
      </c>
      <c r="D6" s="5">
        <v>1</v>
      </c>
      <c r="E6" s="28" t="s">
        <v>9</v>
      </c>
      <c r="F6" s="20" t="s">
        <v>25</v>
      </c>
      <c r="G6" s="24">
        <v>0.5</v>
      </c>
      <c r="H6" s="33">
        <f>ROUND(G6*5*27500,0)</f>
        <v>68750</v>
      </c>
      <c r="I6" s="34">
        <f t="shared" si="0"/>
        <v>23375</v>
      </c>
      <c r="J6" s="44">
        <f aca="true" t="shared" si="2" ref="J6:J22">ROUND(H6*0.01,0)</f>
        <v>688</v>
      </c>
      <c r="K6" s="56">
        <f t="shared" si="1"/>
        <v>92813</v>
      </c>
      <c r="L6" s="77">
        <f aca="true" t="shared" si="3" ref="L6:L22">ROUND(G6*5/12,3)</f>
        <v>0.208</v>
      </c>
    </row>
    <row r="7" spans="1:12" ht="26.25">
      <c r="A7" s="5">
        <v>2</v>
      </c>
      <c r="B7" s="5">
        <v>7084</v>
      </c>
      <c r="C7" s="14">
        <v>3113</v>
      </c>
      <c r="D7" s="5">
        <v>2</v>
      </c>
      <c r="E7" s="29" t="s">
        <v>5</v>
      </c>
      <c r="F7" s="20" t="s">
        <v>25</v>
      </c>
      <c r="G7" s="24">
        <v>0.5</v>
      </c>
      <c r="H7" s="33">
        <f>ROUND(G7*5*27500,0)</f>
        <v>68750</v>
      </c>
      <c r="I7" s="34">
        <f t="shared" si="0"/>
        <v>23375</v>
      </c>
      <c r="J7" s="44">
        <f t="shared" si="2"/>
        <v>688</v>
      </c>
      <c r="K7" s="56">
        <f t="shared" si="1"/>
        <v>92813</v>
      </c>
      <c r="L7" s="77">
        <f t="shared" si="3"/>
        <v>0.208</v>
      </c>
    </row>
    <row r="8" spans="1:12" ht="26.25">
      <c r="A8" s="5">
        <v>11</v>
      </c>
      <c r="B8" s="5">
        <v>7405</v>
      </c>
      <c r="C8" s="14">
        <v>3113</v>
      </c>
      <c r="D8" s="5">
        <v>6</v>
      </c>
      <c r="E8" s="28" t="s">
        <v>12</v>
      </c>
      <c r="F8" s="20" t="s">
        <v>26</v>
      </c>
      <c r="G8" s="24">
        <v>1</v>
      </c>
      <c r="H8" s="33">
        <f>ROUND(G8*5*27500,0)</f>
        <v>137500</v>
      </c>
      <c r="I8" s="34">
        <f t="shared" si="0"/>
        <v>46750</v>
      </c>
      <c r="J8" s="85">
        <f>ROUND(H8*0.01,0)-2</f>
        <v>1373</v>
      </c>
      <c r="K8" s="56">
        <f t="shared" si="1"/>
        <v>185623</v>
      </c>
      <c r="L8" s="83">
        <f>ROUND(G8*5/12,3)+0.002</f>
        <v>0.419</v>
      </c>
    </row>
    <row r="9" spans="1:12" ht="26.25" hidden="1">
      <c r="A9" s="5">
        <v>17</v>
      </c>
      <c r="B9" s="5">
        <v>7425</v>
      </c>
      <c r="C9" s="14">
        <v>3113</v>
      </c>
      <c r="D9" s="5">
        <v>7</v>
      </c>
      <c r="E9" s="28" t="s">
        <v>18</v>
      </c>
      <c r="F9" s="20" t="s">
        <v>25</v>
      </c>
      <c r="G9" s="24">
        <v>0</v>
      </c>
      <c r="H9" s="33">
        <f>ROUND(G9*7*27500,0)</f>
        <v>0</v>
      </c>
      <c r="I9" s="34">
        <f t="shared" si="0"/>
        <v>0</v>
      </c>
      <c r="J9" s="85">
        <f t="shared" si="2"/>
        <v>0</v>
      </c>
      <c r="K9" s="56">
        <f t="shared" si="1"/>
        <v>0</v>
      </c>
      <c r="L9" s="83">
        <f t="shared" si="3"/>
        <v>0</v>
      </c>
    </row>
    <row r="10" spans="1:12" ht="26.25" hidden="1">
      <c r="A10" s="5">
        <v>18</v>
      </c>
      <c r="B10" s="5">
        <v>7424</v>
      </c>
      <c r="C10" s="14">
        <v>3113</v>
      </c>
      <c r="D10" s="5">
        <v>7</v>
      </c>
      <c r="E10" s="28" t="s">
        <v>19</v>
      </c>
      <c r="F10" s="20" t="s">
        <v>25</v>
      </c>
      <c r="G10" s="24">
        <v>0</v>
      </c>
      <c r="H10" s="33">
        <f>ROUND(G10*7*27500,0)</f>
        <v>0</v>
      </c>
      <c r="I10" s="34">
        <f t="shared" si="0"/>
        <v>0</v>
      </c>
      <c r="J10" s="85">
        <f t="shared" si="2"/>
        <v>0</v>
      </c>
      <c r="K10" s="56">
        <f t="shared" si="1"/>
        <v>0</v>
      </c>
      <c r="L10" s="83">
        <f t="shared" si="3"/>
        <v>0</v>
      </c>
    </row>
    <row r="11" spans="1:12" ht="15">
      <c r="A11" s="5">
        <v>3</v>
      </c>
      <c r="B11" s="5">
        <v>7468</v>
      </c>
      <c r="C11" s="14">
        <v>3113</v>
      </c>
      <c r="D11" s="5">
        <v>8</v>
      </c>
      <c r="E11" s="30" t="s">
        <v>6</v>
      </c>
      <c r="F11" s="20" t="s">
        <v>25</v>
      </c>
      <c r="G11" s="24">
        <v>1</v>
      </c>
      <c r="H11" s="33">
        <f aca="true" t="shared" si="4" ref="H11:H23">ROUND(G11*5*27500,0)</f>
        <v>137500</v>
      </c>
      <c r="I11" s="34">
        <f t="shared" si="0"/>
        <v>46750</v>
      </c>
      <c r="J11" s="85">
        <f>ROUND(H11*0.01,0)-2</f>
        <v>1373</v>
      </c>
      <c r="K11" s="56">
        <f t="shared" si="1"/>
        <v>185623</v>
      </c>
      <c r="L11" s="83">
        <f>ROUND(G11*5/12,3)+0.002</f>
        <v>0.419</v>
      </c>
    </row>
    <row r="12" spans="1:12" ht="26.25">
      <c r="A12" s="5">
        <v>5</v>
      </c>
      <c r="B12" s="5">
        <v>7443</v>
      </c>
      <c r="C12" s="14">
        <v>3113</v>
      </c>
      <c r="D12" s="5">
        <v>8</v>
      </c>
      <c r="E12" s="30" t="s">
        <v>8</v>
      </c>
      <c r="F12" s="20" t="s">
        <v>25</v>
      </c>
      <c r="G12" s="24">
        <v>0.5</v>
      </c>
      <c r="H12" s="33">
        <f t="shared" si="4"/>
        <v>68750</v>
      </c>
      <c r="I12" s="34">
        <f t="shared" si="0"/>
        <v>23375</v>
      </c>
      <c r="J12" s="44">
        <f t="shared" si="2"/>
        <v>688</v>
      </c>
      <c r="K12" s="56">
        <f t="shared" si="1"/>
        <v>92813</v>
      </c>
      <c r="L12" s="77">
        <f t="shared" si="3"/>
        <v>0.208</v>
      </c>
    </row>
    <row r="13" spans="1:12" ht="15">
      <c r="A13" s="5">
        <v>9</v>
      </c>
      <c r="B13" s="5">
        <v>7447</v>
      </c>
      <c r="C13" s="14">
        <v>3113</v>
      </c>
      <c r="D13" s="5">
        <v>8</v>
      </c>
      <c r="E13" s="28" t="s">
        <v>10</v>
      </c>
      <c r="F13" s="20" t="s">
        <v>25</v>
      </c>
      <c r="G13" s="24">
        <v>0.5</v>
      </c>
      <c r="H13" s="33">
        <f t="shared" si="4"/>
        <v>68750</v>
      </c>
      <c r="I13" s="34">
        <f t="shared" si="0"/>
        <v>23375</v>
      </c>
      <c r="J13" s="44">
        <f t="shared" si="2"/>
        <v>688</v>
      </c>
      <c r="K13" s="56">
        <f t="shared" si="1"/>
        <v>92813</v>
      </c>
      <c r="L13" s="77">
        <f t="shared" si="3"/>
        <v>0.208</v>
      </c>
    </row>
    <row r="14" spans="1:12" ht="26.25">
      <c r="A14" s="5">
        <v>10</v>
      </c>
      <c r="B14" s="5">
        <v>7454</v>
      </c>
      <c r="C14" s="14">
        <v>3113</v>
      </c>
      <c r="D14" s="5">
        <v>8</v>
      </c>
      <c r="E14" s="28" t="s">
        <v>11</v>
      </c>
      <c r="F14" s="20" t="s">
        <v>26</v>
      </c>
      <c r="G14" s="24">
        <v>0.5</v>
      </c>
      <c r="H14" s="33">
        <f t="shared" si="4"/>
        <v>68750</v>
      </c>
      <c r="I14" s="34">
        <f t="shared" si="0"/>
        <v>23375</v>
      </c>
      <c r="J14" s="44">
        <f t="shared" si="2"/>
        <v>688</v>
      </c>
      <c r="K14" s="56">
        <f t="shared" si="1"/>
        <v>92813</v>
      </c>
      <c r="L14" s="77">
        <f t="shared" si="3"/>
        <v>0.208</v>
      </c>
    </row>
    <row r="15" spans="1:12" ht="26.25">
      <c r="A15" s="5">
        <v>19</v>
      </c>
      <c r="B15" s="5">
        <v>7473</v>
      </c>
      <c r="C15" s="14">
        <v>3113</v>
      </c>
      <c r="D15" s="5">
        <v>8</v>
      </c>
      <c r="E15" s="28" t="s">
        <v>20</v>
      </c>
      <c r="F15" s="20" t="s">
        <v>25</v>
      </c>
      <c r="G15" s="24">
        <v>0.5</v>
      </c>
      <c r="H15" s="33">
        <f t="shared" si="4"/>
        <v>68750</v>
      </c>
      <c r="I15" s="34">
        <f t="shared" si="0"/>
        <v>23375</v>
      </c>
      <c r="J15" s="44">
        <f t="shared" si="2"/>
        <v>688</v>
      </c>
      <c r="K15" s="56">
        <f t="shared" si="1"/>
        <v>92813</v>
      </c>
      <c r="L15" s="77">
        <f t="shared" si="3"/>
        <v>0.208</v>
      </c>
    </row>
    <row r="16" spans="1:12" ht="26.25">
      <c r="A16" s="5">
        <v>12</v>
      </c>
      <c r="B16" s="5">
        <v>7627</v>
      </c>
      <c r="C16" s="14">
        <v>3113</v>
      </c>
      <c r="D16" s="5">
        <v>11</v>
      </c>
      <c r="E16" s="28" t="s">
        <v>13</v>
      </c>
      <c r="F16" s="20" t="s">
        <v>26</v>
      </c>
      <c r="G16" s="24">
        <v>0.57</v>
      </c>
      <c r="H16" s="33">
        <f t="shared" si="4"/>
        <v>78375</v>
      </c>
      <c r="I16" s="35">
        <f t="shared" si="0"/>
        <v>26648</v>
      </c>
      <c r="J16" s="85">
        <f>ROUND(H16*0.01,0)-1</f>
        <v>783</v>
      </c>
      <c r="K16" s="56">
        <f t="shared" si="1"/>
        <v>105806</v>
      </c>
      <c r="L16" s="83">
        <f>ROUND(G16*5/12,3)+0.001</f>
        <v>0.239</v>
      </c>
    </row>
    <row r="17" spans="1:12" ht="26.25">
      <c r="A17" s="5">
        <v>15</v>
      </c>
      <c r="B17" s="5">
        <v>7804</v>
      </c>
      <c r="C17" s="14">
        <v>3113</v>
      </c>
      <c r="D17" s="5">
        <v>13</v>
      </c>
      <c r="E17" s="28" t="s">
        <v>16</v>
      </c>
      <c r="F17" s="20" t="s">
        <v>26</v>
      </c>
      <c r="G17" s="24">
        <v>0.5</v>
      </c>
      <c r="H17" s="33">
        <f t="shared" si="4"/>
        <v>68750</v>
      </c>
      <c r="I17" s="35">
        <f t="shared" si="0"/>
        <v>23375</v>
      </c>
      <c r="J17" s="44">
        <f t="shared" si="2"/>
        <v>688</v>
      </c>
      <c r="K17" s="56">
        <f t="shared" si="1"/>
        <v>92813</v>
      </c>
      <c r="L17" s="77">
        <f t="shared" si="3"/>
        <v>0.208</v>
      </c>
    </row>
    <row r="18" spans="1:12" ht="15">
      <c r="A18" s="5">
        <v>1</v>
      </c>
      <c r="B18" s="5">
        <v>7833</v>
      </c>
      <c r="C18" s="14">
        <v>3113</v>
      </c>
      <c r="D18" s="5">
        <v>14</v>
      </c>
      <c r="E18" s="30" t="s">
        <v>4</v>
      </c>
      <c r="F18" s="20" t="s">
        <v>25</v>
      </c>
      <c r="G18" s="24">
        <v>0.5</v>
      </c>
      <c r="H18" s="33">
        <f t="shared" si="4"/>
        <v>68750</v>
      </c>
      <c r="I18" s="35">
        <f t="shared" si="0"/>
        <v>23375</v>
      </c>
      <c r="J18" s="44">
        <f t="shared" si="2"/>
        <v>688</v>
      </c>
      <c r="K18" s="56">
        <f t="shared" si="1"/>
        <v>92813</v>
      </c>
      <c r="L18" s="77">
        <f t="shared" si="3"/>
        <v>0.208</v>
      </c>
    </row>
    <row r="19" spans="1:12" ht="15">
      <c r="A19" s="5">
        <v>13</v>
      </c>
      <c r="B19" s="5">
        <v>7834</v>
      </c>
      <c r="C19" s="14">
        <v>3113</v>
      </c>
      <c r="D19" s="5">
        <v>14</v>
      </c>
      <c r="E19" s="28" t="s">
        <v>14</v>
      </c>
      <c r="F19" s="20" t="s">
        <v>26</v>
      </c>
      <c r="G19" s="24">
        <v>0.5</v>
      </c>
      <c r="H19" s="33">
        <f t="shared" si="4"/>
        <v>68750</v>
      </c>
      <c r="I19" s="35">
        <f t="shared" si="0"/>
        <v>23375</v>
      </c>
      <c r="J19" s="44">
        <f t="shared" si="2"/>
        <v>688</v>
      </c>
      <c r="K19" s="56">
        <f t="shared" si="1"/>
        <v>92813</v>
      </c>
      <c r="L19" s="77">
        <f t="shared" si="3"/>
        <v>0.208</v>
      </c>
    </row>
    <row r="20" spans="1:12" ht="15">
      <c r="A20" s="5">
        <v>14</v>
      </c>
      <c r="B20" s="5">
        <v>7832</v>
      </c>
      <c r="C20" s="14">
        <v>3113</v>
      </c>
      <c r="D20" s="5">
        <v>14</v>
      </c>
      <c r="E20" s="28" t="s">
        <v>15</v>
      </c>
      <c r="F20" s="20" t="s">
        <v>25</v>
      </c>
      <c r="G20" s="24">
        <v>0.5</v>
      </c>
      <c r="H20" s="33">
        <f t="shared" si="4"/>
        <v>68750</v>
      </c>
      <c r="I20" s="35">
        <f t="shared" si="0"/>
        <v>23375</v>
      </c>
      <c r="J20" s="44">
        <f t="shared" si="2"/>
        <v>688</v>
      </c>
      <c r="K20" s="56">
        <f t="shared" si="1"/>
        <v>92813</v>
      </c>
      <c r="L20" s="77">
        <f t="shared" si="3"/>
        <v>0.208</v>
      </c>
    </row>
    <row r="21" spans="1:12" ht="15.75" thickBot="1">
      <c r="A21" s="5">
        <v>16</v>
      </c>
      <c r="B21" s="59">
        <v>7892</v>
      </c>
      <c r="C21" s="60">
        <v>3113</v>
      </c>
      <c r="D21" s="59">
        <v>15</v>
      </c>
      <c r="E21" s="61" t="s">
        <v>17</v>
      </c>
      <c r="F21" s="62" t="s">
        <v>25</v>
      </c>
      <c r="G21" s="63">
        <v>0.5</v>
      </c>
      <c r="H21" s="64">
        <f t="shared" si="4"/>
        <v>68750</v>
      </c>
      <c r="I21" s="65">
        <f t="shared" si="0"/>
        <v>23375</v>
      </c>
      <c r="J21" s="50">
        <f t="shared" si="2"/>
        <v>688</v>
      </c>
      <c r="K21" s="66">
        <f t="shared" si="1"/>
        <v>92813</v>
      </c>
      <c r="L21" s="78">
        <f t="shared" si="3"/>
        <v>0.208</v>
      </c>
    </row>
    <row r="22" spans="1:12" ht="27.75" customHeight="1">
      <c r="A22" s="14">
        <v>6</v>
      </c>
      <c r="B22" s="67">
        <v>154</v>
      </c>
      <c r="C22" s="67">
        <v>3127</v>
      </c>
      <c r="D22" s="67">
        <v>4</v>
      </c>
      <c r="E22" s="68" t="s">
        <v>21</v>
      </c>
      <c r="F22" s="69" t="s">
        <v>25</v>
      </c>
      <c r="G22" s="70">
        <v>0.5</v>
      </c>
      <c r="H22" s="71">
        <f t="shared" si="4"/>
        <v>68750</v>
      </c>
      <c r="I22" s="72">
        <f t="shared" si="0"/>
        <v>23375</v>
      </c>
      <c r="J22" s="74">
        <f t="shared" si="2"/>
        <v>688</v>
      </c>
      <c r="K22" s="73">
        <f t="shared" si="1"/>
        <v>92813</v>
      </c>
      <c r="L22" s="79">
        <f t="shared" si="3"/>
        <v>0.208</v>
      </c>
    </row>
    <row r="23" spans="1:12" ht="27" thickBot="1">
      <c r="A23" s="14">
        <v>7</v>
      </c>
      <c r="B23" s="39">
        <v>155</v>
      </c>
      <c r="C23" s="39">
        <v>3146</v>
      </c>
      <c r="D23" s="39">
        <v>1</v>
      </c>
      <c r="E23" s="40" t="s">
        <v>22</v>
      </c>
      <c r="F23" s="41" t="s">
        <v>26</v>
      </c>
      <c r="G23" s="25">
        <v>1</v>
      </c>
      <c r="H23" s="42">
        <f t="shared" si="4"/>
        <v>137500</v>
      </c>
      <c r="I23" s="43">
        <f t="shared" si="0"/>
        <v>46750</v>
      </c>
      <c r="J23" s="85">
        <f>ROUND(H23*0.01,0)-2</f>
        <v>1373</v>
      </c>
      <c r="K23" s="57">
        <f t="shared" si="1"/>
        <v>185623</v>
      </c>
      <c r="L23" s="84">
        <f>ROUND(G23*5/12,3)+0.002</f>
        <v>0.419</v>
      </c>
    </row>
    <row r="24" spans="2:14" ht="15.75" thickBot="1">
      <c r="B24" s="8"/>
      <c r="C24" s="8"/>
      <c r="D24" s="8"/>
      <c r="E24" s="3" t="s">
        <v>36</v>
      </c>
      <c r="F24" s="2"/>
      <c r="G24" s="15">
        <v>10.07</v>
      </c>
      <c r="H24" s="36">
        <f>SUM(H5:H23)</f>
        <v>1384625</v>
      </c>
      <c r="I24" s="37">
        <f>SUM(I5:I23)</f>
        <v>470773</v>
      </c>
      <c r="J24" s="51">
        <f>SUM(J5:J23)</f>
        <v>13846</v>
      </c>
      <c r="K24" s="58">
        <f>SUM(K5:K23)</f>
        <v>1869244</v>
      </c>
      <c r="L24" s="75">
        <f>SUM(L5:L23)</f>
        <v>4.200000000000001</v>
      </c>
      <c r="N24" s="47"/>
    </row>
    <row r="25" spans="1:12" ht="15">
      <c r="A25" s="6"/>
      <c r="C25" s="6"/>
      <c r="D25" s="6"/>
      <c r="E25" s="1"/>
      <c r="F25" s="1"/>
      <c r="G25" s="1"/>
      <c r="H25" s="1"/>
      <c r="I25" s="1"/>
      <c r="J25" s="1"/>
      <c r="K25" s="4"/>
      <c r="L25" s="76"/>
    </row>
    <row r="26" spans="1:12" ht="15">
      <c r="A26" s="6"/>
      <c r="C26" s="6"/>
      <c r="D26" s="6"/>
      <c r="E26" s="1" t="s">
        <v>38</v>
      </c>
      <c r="F26" s="1"/>
      <c r="G26" s="1"/>
      <c r="H26" s="38">
        <v>1384625</v>
      </c>
      <c r="I26" s="38">
        <v>470773</v>
      </c>
      <c r="J26" s="38">
        <v>13846</v>
      </c>
      <c r="K26" s="38">
        <v>1869244</v>
      </c>
      <c r="L26" s="81">
        <v>4.2</v>
      </c>
    </row>
    <row r="27" spans="1:12" ht="15">
      <c r="A27" s="6"/>
      <c r="C27" s="6"/>
      <c r="D27" s="6"/>
      <c r="E27" s="1" t="s">
        <v>23</v>
      </c>
      <c r="F27" s="1"/>
      <c r="G27" s="1"/>
      <c r="H27" s="26">
        <f>H26-H24</f>
        <v>0</v>
      </c>
      <c r="I27" s="26">
        <f>I26-I24</f>
        <v>0</v>
      </c>
      <c r="J27" s="49">
        <f>J26-J24</f>
        <v>0</v>
      </c>
      <c r="K27" s="49">
        <f>K26-K24</f>
        <v>0</v>
      </c>
      <c r="L27" s="82">
        <f>L26-L24</f>
        <v>0</v>
      </c>
    </row>
    <row r="29" ht="14.25">
      <c r="E29" t="s">
        <v>37</v>
      </c>
    </row>
  </sheetData>
  <sheetProtection/>
  <printOptions/>
  <pageMargins left="0.7086614173228347" right="0.7086614173228347" top="0.5118110236220472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Jarkovský</dc:creator>
  <cp:keywords/>
  <dc:description/>
  <cp:lastModifiedBy>Klimešová Michaela </cp:lastModifiedBy>
  <cp:lastPrinted>2015-07-30T12:43:27Z</cp:lastPrinted>
  <dcterms:created xsi:type="dcterms:W3CDTF">2014-06-16T14:06:10Z</dcterms:created>
  <dcterms:modified xsi:type="dcterms:W3CDTF">2015-08-13T08:35:49Z</dcterms:modified>
  <cp:category/>
  <cp:version/>
  <cp:contentType/>
  <cp:contentStatus/>
</cp:coreProperties>
</file>