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85" activeTab="0"/>
  </bookViews>
  <sheets>
    <sheet name="1.ZR" sheetId="1" r:id="rId1"/>
  </sheets>
  <definedNames>
    <definedName name="_xlnm.Print_Titles" localSheetId="0">'1.ZR'!$9:$11</definedName>
  </definedNames>
  <calcPr fullCalcOnLoad="1"/>
</workbook>
</file>

<file path=xl/sharedStrings.xml><?xml version="1.0" encoding="utf-8"?>
<sst xmlns="http://schemas.openxmlformats.org/spreadsheetml/2006/main" count="226" uniqueCount="135">
  <si>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</si>
  <si>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</si>
  <si>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</si>
  <si>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</si>
  <si>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</si>
  <si>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</si>
  <si>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</si>
  <si>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</si>
  <si>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</si>
  <si>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</si>
  <si>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</si>
  <si>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</si>
  <si>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</si>
  <si>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</si>
  <si>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</si>
  <si>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</si>
  <si>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</si>
  <si>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</si>
  <si>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</si>
  <si>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</si>
  <si>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</si>
  <si>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</si>
  <si>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</si>
  <si>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</si>
  <si>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</si>
  <si>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</si>
  <si>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</si>
  <si>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</si>
  <si>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</si>
  <si>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</si>
  <si>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</si>
  <si>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</si>
  <si>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</si>
  <si>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</si>
  <si>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</si>
  <si>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</si>
  <si>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</si>
  <si>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</si>
  <si>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</si>
  <si>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</si>
  <si>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</si>
  <si>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</si>
  <si>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</si>
  <si>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</si>
  <si>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</si>
  <si>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</si>
  <si>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</si>
  <si>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</si>
  <si>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</si>
  <si>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</si>
  <si>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</si>
  <si>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</si>
  <si>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</si>
  <si>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</si>
  <si>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</si>
  <si>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</si>
  <si>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</si>
  <si>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</si>
  <si>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</si>
  <si>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</si>
  <si>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</si>
  <si>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>dosud nerozděleno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</si>
  <si>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</si>
  <si>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</si>
  <si>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</si>
  <si>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</si>
  <si>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</si>
  <si>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</si>
  <si>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</si>
  <si>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</si>
  <si>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</si>
  <si>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>kap. 40 - územní plánování a regionální rozvoj</t>
  </si>
  <si>
    <t xml:space="preserve">Rozpočet </t>
  </si>
  <si>
    <t>po 1. změně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</si>
  <si>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</si>
  <si>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</si>
  <si>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</si>
  <si>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</si>
  <si>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</si>
  <si>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</si>
  <si>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</si>
  <si>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</si>
  <si>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</si>
  <si>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správa majetku kraje - běžné výdaje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</si>
  <si>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</si>
  <si>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</si>
  <si>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</si>
  <si>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</si>
  <si>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</si>
  <si>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</si>
  <si>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>NÁVRH NA 1. ZMĚNU ROZPOČTU</t>
  </si>
  <si>
    <t>Schválený</t>
  </si>
  <si>
    <t>rozpočet</t>
  </si>
  <si>
    <t>1. změna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</si>
  <si>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</si>
  <si>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</si>
  <si>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</si>
  <si>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</si>
  <si>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</si>
  <si>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z toho pro:</t>
  </si>
  <si>
    <t xml:space="preserve">  odv.dopr.-dopravní obslužnost - autobus.dopr.</t>
  </si>
  <si>
    <t xml:space="preserve">  odv.život.prostř.-ochr.přírody a krajiny</t>
  </si>
  <si>
    <t xml:space="preserve">  odv.soc.v.-mzdy a souv.výd.zdravotnic.zam.</t>
  </si>
  <si>
    <t>zastupitelstvo kraje - kapitálové výdaje</t>
  </si>
  <si>
    <t>životní prostředí - kapitálové výdaje</t>
  </si>
  <si>
    <t>cestovní ruch - kapitálové výdaje</t>
  </si>
  <si>
    <t>přijaté úvěry</t>
  </si>
  <si>
    <t xml:space="preserve">  z toho: PO - investiční dotace</t>
  </si>
  <si>
    <t xml:space="preserve">             OREDO s.r.o. - investiční dotace</t>
  </si>
  <si>
    <t xml:space="preserve">             kapitálové výdaje odvětví</t>
  </si>
  <si>
    <t xml:space="preserve">  z toho: kapitálové výdaje odvětví</t>
  </si>
  <si>
    <t xml:space="preserve">                  - neinvestiční příspěvek</t>
  </si>
  <si>
    <t xml:space="preserve">             kapitál.výdaje odvětví</t>
  </si>
  <si>
    <t>činnost krajského úřadu - kapitálové výdaje</t>
  </si>
  <si>
    <t>kap. 02 - životní prostředí a zemědělství</t>
  </si>
  <si>
    <t>kap. 50 - Fond rozvoje a reprodukce KHK</t>
  </si>
  <si>
    <t xml:space="preserve">  od krajů</t>
  </si>
  <si>
    <t>nedaň.př.odv.školství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</si>
  <si>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</si>
  <si>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</si>
  <si>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</si>
  <si>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</si>
  <si>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projekt PILOT 1 - SR</t>
  </si>
  <si>
    <t>vzd.poskytovatelů a zadavatelů v obl.soc.sl.-SR</t>
  </si>
  <si>
    <t>Rozvoj kapacit dalšího profes.vzd.- SR z r.2005</t>
  </si>
  <si>
    <t xml:space="preserve">                        investiční dotace obcím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</si>
  <si>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</si>
  <si>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</si>
  <si>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</si>
  <si>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</si>
  <si>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</si>
  <si>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projekt HODINA - z dot.z r.2005</t>
  </si>
  <si>
    <t>zapojení výsledku hospodaření</t>
  </si>
  <si>
    <t>investiční půjčené prostředky obcím</t>
  </si>
  <si>
    <t xml:space="preserve">   z toho: SÚS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</si>
</sst>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7" fillId="0" borderId="10" xfId="18" applyNumberFormat="1" applyFont="1" applyBorder="1" applyAlignment="1">
      <alignment vertical="center"/>
    </xf>
    <xf numFmtId="165" fontId="7" fillId="0" borderId="4" xfId="18" applyNumberFormat="1" applyFont="1" applyBorder="1" applyAlignment="1">
      <alignment vertical="center"/>
    </xf>
    <xf numFmtId="165" fontId="7" fillId="0" borderId="16" xfId="18" applyNumberFormat="1" applyFont="1" applyBorder="1" applyAlignment="1">
      <alignment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  <xf numFmtId="165" fontId="0" fillId="0" borderId="13" xfId="18" applyNumberFormat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7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workbookViewId="0" topLeftCell="A82">
      <selection activeCell="E12" sqref="E12"/>
    </sheetView>
  </sheetViews>
  <sheetFormatPr defaultColWidth="9.00390625" defaultRowHeight="12.75"/>
  <cols>
    <col min="1" max="1" width="43.75390625" style="0" customWidth="1"/>
    <col min="2" max="4" width="17.00390625" style="18" customWidth="1"/>
  </cols>
  <sheetData>
    <row r="1" ht="12.75">
      <c r="D1" s="48" t="s">
        <v>87</v>
      </c>
    </row>
    <row r="2" ht="12.75">
      <c r="D2" s="48"/>
    </row>
    <row r="3" ht="12.75">
      <c r="D3" s="48"/>
    </row>
    <row r="4" spans="1:4" ht="15" customHeight="1">
      <c r="A4" s="66" t="s">
        <v>82</v>
      </c>
      <c r="B4" s="66"/>
      <c r="C4" s="66"/>
      <c r="D4" s="66"/>
    </row>
    <row r="5" spans="1:4" ht="15" customHeight="1">
      <c r="A5" s="67" t="s">
        <v>89</v>
      </c>
      <c r="B5" s="67"/>
      <c r="C5" s="67"/>
      <c r="D5" s="67"/>
    </row>
    <row r="6" spans="1:4" ht="19.5" customHeight="1">
      <c r="A6" s="70" t="s">
        <v>90</v>
      </c>
      <c r="B6" s="71"/>
      <c r="C6" s="71"/>
      <c r="D6" s="71"/>
    </row>
    <row r="7" spans="1:4" ht="12.75" customHeight="1">
      <c r="A7" s="55"/>
      <c r="B7" s="56"/>
      <c r="C7" s="56"/>
      <c r="D7" s="56"/>
    </row>
    <row r="8" spans="1:4" ht="12.75" customHeight="1">
      <c r="A8" s="10"/>
      <c r="B8" s="17"/>
      <c r="C8" s="17"/>
      <c r="D8" s="17" t="s">
        <v>0</v>
      </c>
    </row>
    <row r="9" ht="10.5" customHeight="1" hidden="1">
      <c r="D9" s="19" t="s">
        <v>0</v>
      </c>
    </row>
    <row r="10" spans="1:4" ht="12.75">
      <c r="A10" s="68" t="s">
        <v>5</v>
      </c>
      <c r="B10" s="20" t="s">
        <v>91</v>
      </c>
      <c r="C10" s="20" t="s">
        <v>93</v>
      </c>
      <c r="D10" s="20" t="s">
        <v>72</v>
      </c>
    </row>
    <row r="11" spans="1:4" ht="12.75">
      <c r="A11" s="69"/>
      <c r="B11" s="21" t="s">
        <v>92</v>
      </c>
      <c r="C11" s="21" t="s">
        <v>74</v>
      </c>
      <c r="D11" s="21" t="s">
        <v>73</v>
      </c>
    </row>
    <row r="12" spans="1:4" ht="15" customHeight="1">
      <c r="A12" s="2" t="s">
        <v>6</v>
      </c>
      <c r="B12" s="20"/>
      <c r="C12" s="22"/>
      <c r="D12" s="20"/>
    </row>
    <row r="13" spans="1:4" ht="12.75">
      <c r="A13" s="3" t="s">
        <v>1</v>
      </c>
      <c r="B13" s="23">
        <v>2550000</v>
      </c>
      <c r="C13" s="23"/>
      <c r="D13" s="23">
        <f>B13+C13</f>
        <v>2550000</v>
      </c>
    </row>
    <row r="14" spans="1:4" ht="12.75">
      <c r="A14" s="3" t="s">
        <v>57</v>
      </c>
      <c r="B14" s="23">
        <f>SUM(B16:B21)</f>
        <v>181300</v>
      </c>
      <c r="C14" s="23">
        <f>SUM(C16:C21)</f>
        <v>62025.8</v>
      </c>
      <c r="D14" s="23">
        <f>B14+C14</f>
        <v>243325.8</v>
      </c>
    </row>
    <row r="15" spans="1:4" ht="9.75" customHeight="1">
      <c r="A15" s="11" t="s">
        <v>81</v>
      </c>
      <c r="B15" s="23"/>
      <c r="C15" s="23"/>
      <c r="D15" s="23"/>
    </row>
    <row r="16" spans="1:4" ht="12.75">
      <c r="A16" s="9" t="s">
        <v>95</v>
      </c>
      <c r="B16" s="26">
        <v>5887</v>
      </c>
      <c r="C16" s="26"/>
      <c r="D16" s="26">
        <f aca="true" t="shared" si="0" ref="D16:D27">B16+C16</f>
        <v>5887</v>
      </c>
    </row>
    <row r="17" spans="1:4" ht="12.75">
      <c r="A17" s="9" t="s">
        <v>96</v>
      </c>
      <c r="B17" s="26">
        <v>2642</v>
      </c>
      <c r="C17" s="26"/>
      <c r="D17" s="26">
        <f t="shared" si="0"/>
        <v>2642</v>
      </c>
    </row>
    <row r="18" spans="1:4" ht="12.75">
      <c r="A18" s="9" t="s">
        <v>128</v>
      </c>
      <c r="B18" s="26"/>
      <c r="C18" s="26">
        <v>50000</v>
      </c>
      <c r="D18" s="26">
        <f t="shared" si="0"/>
        <v>50000</v>
      </c>
    </row>
    <row r="19" spans="1:4" ht="12.75">
      <c r="A19" s="9" t="s">
        <v>76</v>
      </c>
      <c r="B19" s="26">
        <v>35000</v>
      </c>
      <c r="C19" s="26"/>
      <c r="D19" s="26">
        <f t="shared" si="0"/>
        <v>35000</v>
      </c>
    </row>
    <row r="20" spans="1:4" ht="12.75">
      <c r="A20" s="9" t="s">
        <v>117</v>
      </c>
      <c r="B20" s="26"/>
      <c r="C20" s="26">
        <v>1524.8</v>
      </c>
      <c r="D20" s="26">
        <f t="shared" si="0"/>
        <v>1524.8</v>
      </c>
    </row>
    <row r="21" spans="1:4" ht="12.75">
      <c r="A21" s="9" t="s">
        <v>75</v>
      </c>
      <c r="B21" s="26">
        <f>SUM(B22:B26)</f>
        <v>137771</v>
      </c>
      <c r="C21" s="26">
        <f>SUM(C22:C26)</f>
        <v>10501</v>
      </c>
      <c r="D21" s="26">
        <f t="shared" si="0"/>
        <v>148272</v>
      </c>
    </row>
    <row r="22" spans="1:4" ht="12.75">
      <c r="A22" s="9" t="s">
        <v>97</v>
      </c>
      <c r="B22" s="26">
        <v>65000</v>
      </c>
      <c r="C22" s="26"/>
      <c r="D22" s="26">
        <f t="shared" si="0"/>
        <v>65000</v>
      </c>
    </row>
    <row r="23" spans="1:4" ht="12.75">
      <c r="A23" s="9" t="s">
        <v>77</v>
      </c>
      <c r="B23" s="26">
        <v>25421</v>
      </c>
      <c r="C23" s="26"/>
      <c r="D23" s="26">
        <f t="shared" si="0"/>
        <v>25421</v>
      </c>
    </row>
    <row r="24" spans="1:4" ht="12.75">
      <c r="A24" s="9" t="s">
        <v>78</v>
      </c>
      <c r="B24" s="26">
        <v>24730</v>
      </c>
      <c r="C24" s="26">
        <v>8101</v>
      </c>
      <c r="D24" s="26">
        <f t="shared" si="0"/>
        <v>32831</v>
      </c>
    </row>
    <row r="25" spans="1:4" ht="12.75">
      <c r="A25" s="9" t="s">
        <v>79</v>
      </c>
      <c r="B25" s="26">
        <v>3890</v>
      </c>
      <c r="C25" s="26"/>
      <c r="D25" s="26">
        <f t="shared" si="0"/>
        <v>3890</v>
      </c>
    </row>
    <row r="26" spans="1:4" ht="12.75">
      <c r="A26" s="9" t="s">
        <v>80</v>
      </c>
      <c r="B26" s="26">
        <v>18730</v>
      </c>
      <c r="C26" s="26">
        <v>2400</v>
      </c>
      <c r="D26" s="26">
        <f t="shared" si="0"/>
        <v>21130</v>
      </c>
    </row>
    <row r="27" spans="1:4" ht="12.75">
      <c r="A27" s="3" t="s">
        <v>28</v>
      </c>
      <c r="B27" s="23">
        <f>SUM(B29:B35)</f>
        <v>409501</v>
      </c>
      <c r="C27" s="23">
        <f>SUM(C29:C35)</f>
        <v>1046591</v>
      </c>
      <c r="D27" s="23">
        <f t="shared" si="0"/>
        <v>1456092</v>
      </c>
    </row>
    <row r="28" spans="1:4" ht="9.75" customHeight="1">
      <c r="A28" s="4" t="s">
        <v>2</v>
      </c>
      <c r="B28" s="24"/>
      <c r="C28" s="24"/>
      <c r="D28" s="24"/>
    </row>
    <row r="29" spans="1:4" ht="12.75">
      <c r="A29" s="5" t="s">
        <v>3</v>
      </c>
      <c r="B29" s="24">
        <v>409351</v>
      </c>
      <c r="C29" s="24"/>
      <c r="D29" s="26">
        <f aca="true" t="shared" si="1" ref="D29:D35">B29+C29</f>
        <v>409351</v>
      </c>
    </row>
    <row r="30" spans="1:4" ht="12.75">
      <c r="A30" s="5" t="s">
        <v>29</v>
      </c>
      <c r="B30" s="24"/>
      <c r="C30" s="24">
        <v>3649</v>
      </c>
      <c r="D30" s="26">
        <f t="shared" si="1"/>
        <v>3649</v>
      </c>
    </row>
    <row r="31" spans="1:4" ht="12.75" customHeight="1">
      <c r="A31" s="5" t="s">
        <v>50</v>
      </c>
      <c r="B31" s="24"/>
      <c r="C31" s="24">
        <f>985400+1332+28.8</f>
        <v>986760.8</v>
      </c>
      <c r="D31" s="26">
        <f t="shared" si="1"/>
        <v>986760.8</v>
      </c>
    </row>
    <row r="32" spans="1:4" ht="12.75">
      <c r="A32" s="5" t="s">
        <v>62</v>
      </c>
      <c r="B32" s="24"/>
      <c r="C32" s="24">
        <f>55068+21+217.7</f>
        <v>55306.7</v>
      </c>
      <c r="D32" s="26">
        <f t="shared" si="1"/>
        <v>55306.7</v>
      </c>
    </row>
    <row r="33" spans="1:4" ht="12.75">
      <c r="A33" s="5" t="s">
        <v>30</v>
      </c>
      <c r="B33" s="24"/>
      <c r="C33" s="24">
        <f>19.4+9.7+19.4</f>
        <v>48.5</v>
      </c>
      <c r="D33" s="26">
        <f t="shared" si="1"/>
        <v>48.5</v>
      </c>
    </row>
    <row r="34" spans="1:4" ht="12.75">
      <c r="A34" s="5" t="s">
        <v>116</v>
      </c>
      <c r="B34" s="24"/>
      <c r="C34" s="24">
        <v>826</v>
      </c>
      <c r="D34" s="26">
        <f t="shared" si="1"/>
        <v>826</v>
      </c>
    </row>
    <row r="35" spans="1:4" ht="12.75">
      <c r="A35" s="5" t="s">
        <v>31</v>
      </c>
      <c r="B35" s="24">
        <v>150</v>
      </c>
      <c r="C35" s="24"/>
      <c r="D35" s="26">
        <f t="shared" si="1"/>
        <v>150</v>
      </c>
    </row>
    <row r="36" spans="1:4" ht="12.75">
      <c r="A36" s="13" t="s">
        <v>94</v>
      </c>
      <c r="B36" s="26"/>
      <c r="C36" s="25">
        <v>41.4</v>
      </c>
      <c r="D36" s="25">
        <f>B36+C36</f>
        <v>41.4</v>
      </c>
    </row>
    <row r="37" spans="1:4" ht="12.75">
      <c r="A37" s="9" t="s">
        <v>130</v>
      </c>
      <c r="B37" s="26"/>
      <c r="C37" s="26">
        <v>41.4</v>
      </c>
      <c r="D37" s="26">
        <f>B37+C37</f>
        <v>41.4</v>
      </c>
    </row>
    <row r="38" spans="1:4" ht="21.75" customHeight="1" thickBot="1">
      <c r="A38" s="12" t="s">
        <v>4</v>
      </c>
      <c r="B38" s="28">
        <f>B13+B14+B27+B36</f>
        <v>3140801</v>
      </c>
      <c r="C38" s="28">
        <f>C13+C14+C27+C36</f>
        <v>1108658.2</v>
      </c>
      <c r="D38" s="28">
        <f>B38+C38</f>
        <v>4249459.2</v>
      </c>
    </row>
    <row r="39" spans="1:4" ht="21.75" customHeight="1">
      <c r="A39" s="3" t="s">
        <v>7</v>
      </c>
      <c r="B39" s="23"/>
      <c r="C39" s="24"/>
      <c r="D39" s="24"/>
    </row>
    <row r="40" spans="1:4" ht="19.5" customHeight="1">
      <c r="A40" s="3" t="s">
        <v>16</v>
      </c>
      <c r="B40" s="23">
        <f>B41</f>
        <v>44583</v>
      </c>
      <c r="C40" s="23">
        <f>C41</f>
        <v>0</v>
      </c>
      <c r="D40" s="23">
        <f>B40+C40</f>
        <v>44583</v>
      </c>
    </row>
    <row r="41" spans="1:4" ht="15" customHeight="1">
      <c r="A41" s="7" t="s">
        <v>41</v>
      </c>
      <c r="B41" s="29">
        <f>SUM(B43:B50)</f>
        <v>44583</v>
      </c>
      <c r="C41" s="29">
        <f>SUM(C43:C50)</f>
        <v>0</v>
      </c>
      <c r="D41" s="29">
        <f>SUM(D43:D50)</f>
        <v>44583</v>
      </c>
    </row>
    <row r="42" spans="1:4" ht="10.5" customHeight="1">
      <c r="A42" s="4" t="s">
        <v>2</v>
      </c>
      <c r="B42" s="24"/>
      <c r="C42" s="24"/>
      <c r="D42" s="24"/>
    </row>
    <row r="43" spans="1:4" ht="12.75" customHeight="1">
      <c r="A43" s="5" t="s">
        <v>8</v>
      </c>
      <c r="B43" s="24">
        <v>15889</v>
      </c>
      <c r="C43" s="24"/>
      <c r="D43" s="24">
        <f aca="true" t="shared" si="2" ref="D43:D50">B43+C43</f>
        <v>15889</v>
      </c>
    </row>
    <row r="44" spans="1:4" ht="12.75" customHeight="1">
      <c r="A44" s="5" t="s">
        <v>9</v>
      </c>
      <c r="B44" s="24">
        <v>3761</v>
      </c>
      <c r="C44" s="24"/>
      <c r="D44" s="24">
        <f t="shared" si="2"/>
        <v>3761</v>
      </c>
    </row>
    <row r="45" spans="1:4" ht="12.75" customHeight="1">
      <c r="A45" s="5" t="s">
        <v>10</v>
      </c>
      <c r="B45" s="24">
        <v>1500</v>
      </c>
      <c r="C45" s="24"/>
      <c r="D45" s="24">
        <f t="shared" si="2"/>
        <v>1500</v>
      </c>
    </row>
    <row r="46" spans="1:4" ht="12.75" customHeight="1">
      <c r="A46" s="5" t="s">
        <v>11</v>
      </c>
      <c r="B46" s="24">
        <v>7933</v>
      </c>
      <c r="C46" s="24"/>
      <c r="D46" s="24">
        <f t="shared" si="2"/>
        <v>7933</v>
      </c>
    </row>
    <row r="47" spans="1:4" ht="12.75" customHeight="1">
      <c r="A47" s="5" t="s">
        <v>33</v>
      </c>
      <c r="B47" s="24">
        <v>2000</v>
      </c>
      <c r="C47" s="24"/>
      <c r="D47" s="24">
        <f t="shared" si="2"/>
        <v>2000</v>
      </c>
    </row>
    <row r="48" spans="1:4" ht="12.75" customHeight="1">
      <c r="A48" s="5" t="s">
        <v>12</v>
      </c>
      <c r="B48" s="24">
        <v>8000</v>
      </c>
      <c r="C48" s="24"/>
      <c r="D48" s="24">
        <f t="shared" si="2"/>
        <v>8000</v>
      </c>
    </row>
    <row r="49" spans="1:4" ht="12.75" customHeight="1">
      <c r="A49" s="5" t="s">
        <v>67</v>
      </c>
      <c r="B49" s="24">
        <v>5000</v>
      </c>
      <c r="C49" s="24"/>
      <c r="D49" s="24">
        <f t="shared" si="2"/>
        <v>5000</v>
      </c>
    </row>
    <row r="50" spans="1:4" ht="12.75" customHeight="1">
      <c r="A50" s="5" t="s">
        <v>63</v>
      </c>
      <c r="B50" s="24">
        <v>500</v>
      </c>
      <c r="C50" s="24"/>
      <c r="D50" s="24">
        <f t="shared" si="2"/>
        <v>500</v>
      </c>
    </row>
    <row r="51" spans="1:4" ht="19.5" customHeight="1">
      <c r="A51" s="3" t="s">
        <v>17</v>
      </c>
      <c r="B51" s="23">
        <f>B52</f>
        <v>188868</v>
      </c>
      <c r="C51" s="23">
        <f>C52</f>
        <v>4220</v>
      </c>
      <c r="D51" s="23">
        <f>B51+C51</f>
        <v>193088</v>
      </c>
    </row>
    <row r="52" spans="1:4" ht="15" customHeight="1">
      <c r="A52" s="7" t="s">
        <v>41</v>
      </c>
      <c r="B52" s="29">
        <f>SUM(B54:B61)</f>
        <v>188868</v>
      </c>
      <c r="C52" s="29">
        <f>SUM(C54:C61)</f>
        <v>4220</v>
      </c>
      <c r="D52" s="29">
        <f>B52+C52</f>
        <v>193088</v>
      </c>
    </row>
    <row r="53" spans="1:4" ht="10.5" customHeight="1">
      <c r="A53" s="4" t="s">
        <v>2</v>
      </c>
      <c r="B53" s="24"/>
      <c r="C53" s="24"/>
      <c r="D53" s="24"/>
    </row>
    <row r="54" spans="1:4" ht="12.75" customHeight="1">
      <c r="A54" s="5" t="s">
        <v>13</v>
      </c>
      <c r="B54" s="24">
        <v>106740</v>
      </c>
      <c r="C54" s="24">
        <v>-2167</v>
      </c>
      <c r="D54" s="24">
        <f aca="true" t="shared" si="3" ref="D54:D61">B54+C54</f>
        <v>104573</v>
      </c>
    </row>
    <row r="55" spans="1:4" ht="12.75" customHeight="1">
      <c r="A55" s="5" t="s">
        <v>9</v>
      </c>
      <c r="B55" s="24">
        <v>37217</v>
      </c>
      <c r="C55" s="24">
        <v>-1331</v>
      </c>
      <c r="D55" s="24">
        <f t="shared" si="3"/>
        <v>35886</v>
      </c>
    </row>
    <row r="56" spans="1:4" ht="12.75" customHeight="1">
      <c r="A56" s="5" t="s">
        <v>14</v>
      </c>
      <c r="B56" s="24">
        <v>280</v>
      </c>
      <c r="C56" s="24"/>
      <c r="D56" s="24">
        <f t="shared" si="3"/>
        <v>280</v>
      </c>
    </row>
    <row r="57" spans="1:4" ht="12.75" customHeight="1">
      <c r="A57" s="5" t="s">
        <v>11</v>
      </c>
      <c r="B57" s="24">
        <v>37179</v>
      </c>
      <c r="C57" s="24">
        <f>550+3498</f>
        <v>4048</v>
      </c>
      <c r="D57" s="24">
        <f t="shared" si="3"/>
        <v>41227</v>
      </c>
    </row>
    <row r="58" spans="1:4" ht="12.75" customHeight="1">
      <c r="A58" s="58" t="s">
        <v>15</v>
      </c>
      <c r="B58" s="59">
        <v>152</v>
      </c>
      <c r="C58" s="59"/>
      <c r="D58" s="59">
        <f t="shared" si="3"/>
        <v>152</v>
      </c>
    </row>
    <row r="59" spans="1:4" ht="12.75" customHeight="1">
      <c r="A59" s="5" t="s">
        <v>64</v>
      </c>
      <c r="B59" s="24">
        <v>7300</v>
      </c>
      <c r="C59" s="24"/>
      <c r="D59" s="24">
        <f t="shared" si="3"/>
        <v>7300</v>
      </c>
    </row>
    <row r="60" spans="1:4" ht="12.75" customHeight="1">
      <c r="A60" s="5" t="s">
        <v>118</v>
      </c>
      <c r="B60" s="24"/>
      <c r="C60" s="24">
        <v>3649</v>
      </c>
      <c r="D60" s="24">
        <f t="shared" si="3"/>
        <v>3649</v>
      </c>
    </row>
    <row r="61" spans="1:4" ht="12.75" customHeight="1">
      <c r="A61" s="5" t="s">
        <v>65</v>
      </c>
      <c r="B61" s="24"/>
      <c r="C61" s="24">
        <v>21</v>
      </c>
      <c r="D61" s="24">
        <f t="shared" si="3"/>
        <v>21</v>
      </c>
    </row>
    <row r="62" spans="1:4" ht="18.75" customHeight="1">
      <c r="A62" s="3" t="s">
        <v>114</v>
      </c>
      <c r="B62" s="23">
        <f>B63+B68</f>
        <v>130214</v>
      </c>
      <c r="C62" s="23">
        <f>C63+C68</f>
        <v>-2500</v>
      </c>
      <c r="D62" s="23">
        <f>B62+C62</f>
        <v>127714</v>
      </c>
    </row>
    <row r="63" spans="1:4" ht="15" customHeight="1">
      <c r="A63" s="7" t="s">
        <v>41</v>
      </c>
      <c r="B63" s="29">
        <f>SUM(B65:B67)</f>
        <v>95214</v>
      </c>
      <c r="C63" s="29">
        <f>SUM(C65:C67)</f>
        <v>-2500</v>
      </c>
      <c r="D63" s="29">
        <f>B63+C63</f>
        <v>92714</v>
      </c>
    </row>
    <row r="64" spans="1:4" ht="10.5" customHeight="1">
      <c r="A64" s="4" t="s">
        <v>2</v>
      </c>
      <c r="B64" s="24"/>
      <c r="C64" s="24"/>
      <c r="D64" s="23"/>
    </row>
    <row r="65" spans="1:4" ht="12.75" customHeight="1">
      <c r="A65" s="8" t="s">
        <v>86</v>
      </c>
      <c r="B65" s="30">
        <v>42319</v>
      </c>
      <c r="C65" s="30"/>
      <c r="D65" s="24">
        <f>B65+C65</f>
        <v>42319</v>
      </c>
    </row>
    <row r="66" spans="1:4" ht="12.75" customHeight="1">
      <c r="A66" s="5" t="s">
        <v>11</v>
      </c>
      <c r="B66" s="24">
        <v>45895</v>
      </c>
      <c r="C66" s="24">
        <v>-2500</v>
      </c>
      <c r="D66" s="24">
        <f>B66+C66</f>
        <v>43395</v>
      </c>
    </row>
    <row r="67" spans="1:4" ht="12.75" customHeight="1">
      <c r="A67" s="5" t="s">
        <v>51</v>
      </c>
      <c r="B67" s="24">
        <v>7000</v>
      </c>
      <c r="C67" s="24"/>
      <c r="D67" s="24">
        <f>B67+C67</f>
        <v>7000</v>
      </c>
    </row>
    <row r="68" spans="1:4" ht="15" customHeight="1">
      <c r="A68" s="14" t="s">
        <v>42</v>
      </c>
      <c r="B68" s="34">
        <f>B70</f>
        <v>35000</v>
      </c>
      <c r="C68" s="34">
        <f>C70</f>
        <v>0</v>
      </c>
      <c r="D68" s="34">
        <f>B68+C68</f>
        <v>35000</v>
      </c>
    </row>
    <row r="69" spans="1:4" ht="10.5" customHeight="1">
      <c r="A69" s="11" t="s">
        <v>2</v>
      </c>
      <c r="B69" s="25"/>
      <c r="C69" s="25"/>
      <c r="D69" s="25"/>
    </row>
    <row r="70" spans="1:4" ht="12.75" customHeight="1">
      <c r="A70" s="9" t="s">
        <v>66</v>
      </c>
      <c r="B70" s="26">
        <v>35000</v>
      </c>
      <c r="C70" s="26"/>
      <c r="D70" s="24">
        <f>B70+C70</f>
        <v>35000</v>
      </c>
    </row>
    <row r="71" spans="1:4" ht="12.75" customHeight="1">
      <c r="A71" s="9" t="s">
        <v>119</v>
      </c>
      <c r="B71" s="26"/>
      <c r="C71" s="26">
        <v>12397</v>
      </c>
      <c r="D71" s="24">
        <f>B71+C71</f>
        <v>12397</v>
      </c>
    </row>
    <row r="72" spans="1:4" ht="18.75" customHeight="1">
      <c r="A72" s="3" t="s">
        <v>18</v>
      </c>
      <c r="B72" s="23">
        <f>B73+B81</f>
        <v>1032917</v>
      </c>
      <c r="C72" s="23">
        <f>C73+C81</f>
        <v>75418.9</v>
      </c>
      <c r="D72" s="23">
        <f>B72+C72</f>
        <v>1108335.9</v>
      </c>
    </row>
    <row r="73" spans="1:4" ht="15" customHeight="1">
      <c r="A73" s="7" t="s">
        <v>41</v>
      </c>
      <c r="B73" s="29">
        <f>SUM(B76:B80)</f>
        <v>997417</v>
      </c>
      <c r="C73" s="29">
        <f>SUM(C76:C80)</f>
        <v>13422.9</v>
      </c>
      <c r="D73" s="29">
        <f>B73+C73</f>
        <v>1010839.9</v>
      </c>
    </row>
    <row r="74" spans="1:4" ht="10.5" customHeight="1">
      <c r="A74" s="4" t="s">
        <v>2</v>
      </c>
      <c r="B74" s="24"/>
      <c r="C74" s="24"/>
      <c r="D74" s="23"/>
    </row>
    <row r="75" spans="1:4" ht="12.75" customHeight="1">
      <c r="A75" s="6" t="s">
        <v>44</v>
      </c>
      <c r="B75" s="24"/>
      <c r="C75" s="24"/>
      <c r="D75" s="23"/>
    </row>
    <row r="76" spans="1:4" ht="12.75" customHeight="1">
      <c r="A76" s="6" t="s">
        <v>45</v>
      </c>
      <c r="B76" s="24">
        <v>202696</v>
      </c>
      <c r="C76" s="24"/>
      <c r="D76" s="24">
        <f aca="true" t="shared" si="4" ref="D76:D81">B76+C76</f>
        <v>202696</v>
      </c>
    </row>
    <row r="77" spans="1:4" ht="12.75" customHeight="1">
      <c r="A77" s="5" t="s">
        <v>46</v>
      </c>
      <c r="B77" s="24">
        <v>297535</v>
      </c>
      <c r="C77" s="24">
        <v>13422.9</v>
      </c>
      <c r="D77" s="24">
        <f t="shared" si="4"/>
        <v>310957.9</v>
      </c>
    </row>
    <row r="78" spans="1:4" ht="12.75" customHeight="1">
      <c r="A78" s="8" t="s">
        <v>21</v>
      </c>
      <c r="B78" s="30">
        <v>422950</v>
      </c>
      <c r="C78" s="30"/>
      <c r="D78" s="24">
        <f t="shared" si="4"/>
        <v>422950</v>
      </c>
    </row>
    <row r="79" spans="1:4" ht="12.75" customHeight="1">
      <c r="A79" s="5" t="s">
        <v>38</v>
      </c>
      <c r="B79" s="24">
        <v>3260</v>
      </c>
      <c r="C79" s="24"/>
      <c r="D79" s="24">
        <f t="shared" si="4"/>
        <v>3260</v>
      </c>
    </row>
    <row r="80" spans="1:4" ht="12.75" customHeight="1">
      <c r="A80" s="5" t="s">
        <v>11</v>
      </c>
      <c r="B80" s="24">
        <f>3180+67796</f>
        <v>70976</v>
      </c>
      <c r="C80" s="24"/>
      <c r="D80" s="24">
        <f t="shared" si="4"/>
        <v>70976</v>
      </c>
    </row>
    <row r="81" spans="1:4" ht="15" customHeight="1">
      <c r="A81" s="14" t="s">
        <v>42</v>
      </c>
      <c r="B81" s="34">
        <f>SUM(B83:B85)</f>
        <v>35500</v>
      </c>
      <c r="C81" s="34">
        <f>SUM(C83:C85)</f>
        <v>61996</v>
      </c>
      <c r="D81" s="34">
        <f t="shared" si="4"/>
        <v>97496</v>
      </c>
    </row>
    <row r="82" spans="1:4" ht="10.5" customHeight="1">
      <c r="A82" s="11" t="s">
        <v>2</v>
      </c>
      <c r="B82" s="25"/>
      <c r="C82" s="25"/>
      <c r="D82" s="25"/>
    </row>
    <row r="83" spans="1:4" ht="12.75" customHeight="1">
      <c r="A83" s="5" t="s">
        <v>85</v>
      </c>
      <c r="B83" s="24"/>
      <c r="C83" s="24">
        <v>320</v>
      </c>
      <c r="D83" s="24">
        <f>B83+C83</f>
        <v>320</v>
      </c>
    </row>
    <row r="84" spans="1:4" ht="12.75" customHeight="1">
      <c r="A84" s="9" t="s">
        <v>48</v>
      </c>
      <c r="B84" s="26"/>
      <c r="C84" s="26">
        <f>5176+10000</f>
        <v>15176</v>
      </c>
      <c r="D84" s="24">
        <f>B84+C84</f>
        <v>15176</v>
      </c>
    </row>
    <row r="85" spans="1:4" ht="12.75" customHeight="1">
      <c r="A85" s="9" t="s">
        <v>67</v>
      </c>
      <c r="B85" s="26">
        <v>35500</v>
      </c>
      <c r="C85" s="26">
        <f>1500+45000</f>
        <v>46500</v>
      </c>
      <c r="D85" s="24">
        <f>B85+C85</f>
        <v>82000</v>
      </c>
    </row>
    <row r="86" spans="1:4" ht="12.75" customHeight="1">
      <c r="A86" s="9" t="s">
        <v>134</v>
      </c>
      <c r="B86" s="26">
        <v>5500</v>
      </c>
      <c r="C86" s="26"/>
      <c r="D86" s="24">
        <f>B86+C86</f>
        <v>5500</v>
      </c>
    </row>
    <row r="87" spans="1:4" ht="18.75" customHeight="1">
      <c r="A87" s="3" t="s">
        <v>19</v>
      </c>
      <c r="B87" s="23">
        <f>B88</f>
        <v>9700</v>
      </c>
      <c r="C87" s="23">
        <f>C88</f>
        <v>0</v>
      </c>
      <c r="D87" s="23">
        <f>D88</f>
        <v>9700</v>
      </c>
    </row>
    <row r="88" spans="1:4" ht="12.75" customHeight="1">
      <c r="A88" s="7" t="s">
        <v>41</v>
      </c>
      <c r="B88" s="29">
        <f>SUM(B90:B91)</f>
        <v>9700</v>
      </c>
      <c r="C88" s="29">
        <f>SUM(C90:C91)</f>
        <v>0</v>
      </c>
      <c r="D88" s="29">
        <f>B88+C88</f>
        <v>9700</v>
      </c>
    </row>
    <row r="89" spans="1:4" ht="10.5" customHeight="1">
      <c r="A89" s="4" t="s">
        <v>2</v>
      </c>
      <c r="B89" s="24"/>
      <c r="C89" s="24"/>
      <c r="D89" s="23"/>
    </row>
    <row r="90" spans="1:4" ht="12.75" customHeight="1">
      <c r="A90" s="5" t="s">
        <v>11</v>
      </c>
      <c r="B90" s="24">
        <v>7000</v>
      </c>
      <c r="C90" s="24"/>
      <c r="D90" s="24">
        <f>B90+C90</f>
        <v>7000</v>
      </c>
    </row>
    <row r="91" spans="1:4" ht="12.75" customHeight="1">
      <c r="A91" s="5" t="s">
        <v>51</v>
      </c>
      <c r="B91" s="24">
        <v>2700</v>
      </c>
      <c r="C91" s="24"/>
      <c r="D91" s="24">
        <f>B91+C91</f>
        <v>2700</v>
      </c>
    </row>
    <row r="92" spans="1:4" ht="18.75" customHeight="1">
      <c r="A92" s="13" t="s">
        <v>84</v>
      </c>
      <c r="B92" s="25">
        <f>B93+B97</f>
        <v>117882</v>
      </c>
      <c r="C92" s="25">
        <f>C93+C97</f>
        <v>-1500</v>
      </c>
      <c r="D92" s="25">
        <f>D93+D97</f>
        <v>116382</v>
      </c>
    </row>
    <row r="93" spans="1:4" ht="12.75" customHeight="1">
      <c r="A93" s="7" t="s">
        <v>41</v>
      </c>
      <c r="B93" s="29">
        <f>SUM(B95:B96)</f>
        <v>27882</v>
      </c>
      <c r="C93" s="29">
        <f>SUM(C95:C96)</f>
        <v>500</v>
      </c>
      <c r="D93" s="29">
        <f>B93+C93</f>
        <v>28382</v>
      </c>
    </row>
    <row r="94" spans="1:4" ht="10.5" customHeight="1">
      <c r="A94" s="4" t="s">
        <v>2</v>
      </c>
      <c r="B94" s="24"/>
      <c r="C94" s="24"/>
      <c r="D94" s="23"/>
    </row>
    <row r="95" spans="1:4" ht="12.75" customHeight="1">
      <c r="A95" s="5" t="s">
        <v>11</v>
      </c>
      <c r="B95" s="24">
        <v>7882</v>
      </c>
      <c r="C95" s="24">
        <v>500</v>
      </c>
      <c r="D95" s="24">
        <f>B95+C95</f>
        <v>8382</v>
      </c>
    </row>
    <row r="96" spans="1:4" ht="12.75" customHeight="1">
      <c r="A96" s="5" t="s">
        <v>32</v>
      </c>
      <c r="B96" s="24">
        <v>20000</v>
      </c>
      <c r="C96" s="24"/>
      <c r="D96" s="24">
        <f>B96+C96</f>
        <v>20000</v>
      </c>
    </row>
    <row r="97" spans="1:4" ht="12.75" customHeight="1">
      <c r="A97" s="14" t="s">
        <v>42</v>
      </c>
      <c r="B97" s="34">
        <f>B100+B99</f>
        <v>90000</v>
      </c>
      <c r="C97" s="34">
        <f>C100+C99</f>
        <v>-2000</v>
      </c>
      <c r="D97" s="29">
        <f>B97+C97</f>
        <v>88000</v>
      </c>
    </row>
    <row r="98" spans="1:4" ht="10.5" customHeight="1">
      <c r="A98" s="11" t="s">
        <v>2</v>
      </c>
      <c r="B98" s="25"/>
      <c r="C98" s="25"/>
      <c r="D98" s="25"/>
    </row>
    <row r="99" spans="1:4" ht="12.75" customHeight="1">
      <c r="A99" s="6" t="s">
        <v>48</v>
      </c>
      <c r="B99" s="24"/>
      <c r="C99" s="24">
        <v>3000</v>
      </c>
      <c r="D99" s="24">
        <f>B99+C99</f>
        <v>3000</v>
      </c>
    </row>
    <row r="100" spans="1:4" ht="12.75" customHeight="1">
      <c r="A100" s="6" t="s">
        <v>88</v>
      </c>
      <c r="B100" s="24">
        <v>90000</v>
      </c>
      <c r="C100" s="24">
        <f>50000-55000</f>
        <v>-5000</v>
      </c>
      <c r="D100" s="24">
        <f>B100+C100</f>
        <v>85000</v>
      </c>
    </row>
    <row r="101" spans="1:4" ht="18.75" customHeight="1">
      <c r="A101" s="3" t="s">
        <v>68</v>
      </c>
      <c r="B101" s="23">
        <f>B102+B110</f>
        <v>87974</v>
      </c>
      <c r="C101" s="23">
        <f>C102+C110</f>
        <v>-4643.199999999999</v>
      </c>
      <c r="D101" s="23">
        <f>D102+D110</f>
        <v>83330.8</v>
      </c>
    </row>
    <row r="102" spans="1:4" ht="15" customHeight="1">
      <c r="A102" s="7" t="s">
        <v>41</v>
      </c>
      <c r="B102" s="29">
        <f>SUM(B104:B107)</f>
        <v>41543</v>
      </c>
      <c r="C102" s="29">
        <f>SUM(C104:C107)</f>
        <v>13097.4</v>
      </c>
      <c r="D102" s="29">
        <f>B102+C102</f>
        <v>54640.4</v>
      </c>
    </row>
    <row r="103" spans="1:4" ht="10.5" customHeight="1">
      <c r="A103" s="4" t="s">
        <v>2</v>
      </c>
      <c r="B103" s="24"/>
      <c r="C103" s="24"/>
      <c r="D103" s="23"/>
    </row>
    <row r="104" spans="1:4" ht="12.75" customHeight="1">
      <c r="A104" s="5" t="s">
        <v>11</v>
      </c>
      <c r="B104" s="24">
        <v>200</v>
      </c>
      <c r="C104" s="24"/>
      <c r="D104" s="24">
        <f aca="true" t="shared" si="5" ref="D104:D110">B104+C104</f>
        <v>200</v>
      </c>
    </row>
    <row r="105" spans="1:4" ht="12.75" customHeight="1">
      <c r="A105" s="5" t="s">
        <v>21</v>
      </c>
      <c r="B105" s="24">
        <v>3500</v>
      </c>
      <c r="C105" s="24">
        <v>2500</v>
      </c>
      <c r="D105" s="24">
        <f t="shared" si="5"/>
        <v>6000</v>
      </c>
    </row>
    <row r="106" spans="1:4" ht="12.75" customHeight="1">
      <c r="A106" s="5" t="s">
        <v>124</v>
      </c>
      <c r="B106" s="24"/>
      <c r="C106" s="24">
        <v>13222.4</v>
      </c>
      <c r="D106" s="24">
        <f t="shared" si="5"/>
        <v>13222.4</v>
      </c>
    </row>
    <row r="107" spans="1:4" ht="12.75" customHeight="1">
      <c r="A107" s="5" t="s">
        <v>67</v>
      </c>
      <c r="B107" s="24">
        <v>37843</v>
      </c>
      <c r="C107" s="24">
        <f>-1125-1500</f>
        <v>-2625</v>
      </c>
      <c r="D107" s="24">
        <f t="shared" si="5"/>
        <v>35218</v>
      </c>
    </row>
    <row r="108" spans="1:4" ht="12" customHeight="1">
      <c r="A108" s="5" t="s">
        <v>69</v>
      </c>
      <c r="B108" s="24"/>
      <c r="C108" s="24">
        <f>1000+79.1+148.5</f>
        <v>1227.6</v>
      </c>
      <c r="D108" s="24">
        <f t="shared" si="5"/>
        <v>1227.6</v>
      </c>
    </row>
    <row r="109" spans="1:4" ht="12" customHeight="1">
      <c r="A109" s="5" t="s">
        <v>120</v>
      </c>
      <c r="B109" s="24"/>
      <c r="C109" s="24">
        <v>153.6</v>
      </c>
      <c r="D109" s="24">
        <f t="shared" si="5"/>
        <v>153.6</v>
      </c>
    </row>
    <row r="110" spans="1:4" ht="15" customHeight="1">
      <c r="A110" s="14" t="s">
        <v>42</v>
      </c>
      <c r="B110" s="34">
        <f>B112</f>
        <v>46431</v>
      </c>
      <c r="C110" s="34">
        <f>C112</f>
        <v>-17740.6</v>
      </c>
      <c r="D110" s="29">
        <f t="shared" si="5"/>
        <v>28690.4</v>
      </c>
    </row>
    <row r="111" spans="1:4" ht="10.5" customHeight="1">
      <c r="A111" s="11" t="s">
        <v>2</v>
      </c>
      <c r="B111" s="25"/>
      <c r="C111" s="25"/>
      <c r="D111" s="25"/>
    </row>
    <row r="112" spans="1:4" ht="12.75" customHeight="1">
      <c r="A112" s="9" t="s">
        <v>67</v>
      </c>
      <c r="B112" s="26">
        <v>46431</v>
      </c>
      <c r="C112" s="26">
        <v>-17740.6</v>
      </c>
      <c r="D112" s="24">
        <f>B112+C112</f>
        <v>28690.4</v>
      </c>
    </row>
    <row r="113" spans="1:4" ht="12" customHeight="1">
      <c r="A113" s="9" t="s">
        <v>121</v>
      </c>
      <c r="B113" s="26"/>
      <c r="C113" s="26">
        <v>7669.2</v>
      </c>
      <c r="D113" s="24">
        <f>B113+C113</f>
        <v>7669.2</v>
      </c>
    </row>
    <row r="114" spans="1:4" ht="12" customHeight="1">
      <c r="A114" s="9" t="s">
        <v>125</v>
      </c>
      <c r="B114" s="26"/>
      <c r="C114" s="26">
        <v>1914.5</v>
      </c>
      <c r="D114" s="24">
        <f>B114+C114</f>
        <v>1914.5</v>
      </c>
    </row>
    <row r="115" spans="1:4" ht="12" customHeight="1">
      <c r="A115" s="58" t="s">
        <v>129</v>
      </c>
      <c r="B115" s="59">
        <v>200</v>
      </c>
      <c r="C115" s="59"/>
      <c r="D115" s="59">
        <f>B115+C115</f>
        <v>200</v>
      </c>
    </row>
    <row r="116" spans="1:4" ht="21.75" customHeight="1">
      <c r="A116" s="3" t="s">
        <v>20</v>
      </c>
      <c r="B116" s="23">
        <f>B117+B131</f>
        <v>336059</v>
      </c>
      <c r="C116" s="23">
        <f>C117+C131</f>
        <v>993136.5000000001</v>
      </c>
      <c r="D116" s="23">
        <f>D117+D131</f>
        <v>1329195.5</v>
      </c>
    </row>
    <row r="117" spans="1:4" ht="12.75" customHeight="1">
      <c r="A117" s="7" t="s">
        <v>41</v>
      </c>
      <c r="B117" s="29">
        <f>SUM(B119:B130)</f>
        <v>336059</v>
      </c>
      <c r="C117" s="29">
        <f>SUM(C119:C130)</f>
        <v>992066.5000000001</v>
      </c>
      <c r="D117" s="29">
        <f>B117+C117</f>
        <v>1328125.5</v>
      </c>
    </row>
    <row r="118" spans="1:4" ht="10.5" customHeight="1">
      <c r="A118" s="4" t="s">
        <v>2</v>
      </c>
      <c r="B118" s="24"/>
      <c r="C118" s="24"/>
      <c r="D118" s="24"/>
    </row>
    <row r="119" spans="1:4" ht="12.75" customHeight="1">
      <c r="A119" s="6" t="s">
        <v>21</v>
      </c>
      <c r="B119" s="24">
        <v>299998</v>
      </c>
      <c r="C119" s="24">
        <f>180-300</f>
        <v>-120</v>
      </c>
      <c r="D119" s="24">
        <f>B119+C119</f>
        <v>299878</v>
      </c>
    </row>
    <row r="120" spans="1:4" ht="12.75" customHeight="1">
      <c r="A120" s="6" t="s">
        <v>37</v>
      </c>
      <c r="B120" s="24"/>
      <c r="C120" s="24"/>
      <c r="D120" s="24"/>
    </row>
    <row r="121" spans="1:4" ht="12.75" customHeight="1">
      <c r="A121" s="6" t="s">
        <v>34</v>
      </c>
      <c r="B121" s="24"/>
      <c r="C121" s="24">
        <v>376261</v>
      </c>
      <c r="D121" s="24">
        <f aca="true" t="shared" si="6" ref="D121:D131">B121+C121</f>
        <v>376261</v>
      </c>
    </row>
    <row r="122" spans="1:5" ht="12.75" customHeight="1">
      <c r="A122" s="6" t="s">
        <v>35</v>
      </c>
      <c r="B122" s="24"/>
      <c r="C122" s="24">
        <v>34200</v>
      </c>
      <c r="D122" s="24">
        <f t="shared" si="6"/>
        <v>34200</v>
      </c>
      <c r="E122" s="1"/>
    </row>
    <row r="123" spans="1:4" ht="12.75" customHeight="1">
      <c r="A123" s="6" t="s">
        <v>36</v>
      </c>
      <c r="B123" s="24"/>
      <c r="C123" s="24">
        <v>574939</v>
      </c>
      <c r="D123" s="24">
        <f t="shared" si="6"/>
        <v>574939</v>
      </c>
    </row>
    <row r="124" spans="1:4" ht="12.75" customHeight="1">
      <c r="A124" s="6" t="s">
        <v>39</v>
      </c>
      <c r="B124" s="24"/>
      <c r="C124" s="24">
        <v>1332</v>
      </c>
      <c r="D124" s="24">
        <f t="shared" si="6"/>
        <v>1332</v>
      </c>
    </row>
    <row r="125" spans="1:4" ht="12.75" customHeight="1">
      <c r="A125" s="6" t="s">
        <v>122</v>
      </c>
      <c r="B125" s="24"/>
      <c r="C125" s="24">
        <v>28.8</v>
      </c>
      <c r="D125" s="24">
        <f t="shared" si="6"/>
        <v>28.8</v>
      </c>
    </row>
    <row r="126" spans="1:4" ht="12.75" customHeight="1">
      <c r="A126" s="6" t="s">
        <v>52</v>
      </c>
      <c r="B126" s="24"/>
      <c r="C126" s="24">
        <f>19.4+19.4</f>
        <v>38.8</v>
      </c>
      <c r="D126" s="24">
        <f t="shared" si="6"/>
        <v>38.8</v>
      </c>
    </row>
    <row r="127" spans="1:4" ht="12.75" customHeight="1">
      <c r="A127" s="6" t="s">
        <v>131</v>
      </c>
      <c r="B127" s="24"/>
      <c r="C127" s="24">
        <v>58.5</v>
      </c>
      <c r="D127" s="24">
        <f t="shared" si="6"/>
        <v>58.5</v>
      </c>
    </row>
    <row r="128" spans="1:4" ht="12.75" customHeight="1">
      <c r="A128" s="5" t="s">
        <v>11</v>
      </c>
      <c r="B128" s="24">
        <v>21061</v>
      </c>
      <c r="C128" s="24">
        <f>826+574.8-1900+3927.6</f>
        <v>3428.3999999999996</v>
      </c>
      <c r="D128" s="24">
        <f t="shared" si="6"/>
        <v>24489.4</v>
      </c>
    </row>
    <row r="129" spans="1:4" ht="12.75" customHeight="1">
      <c r="A129" s="5" t="s">
        <v>60</v>
      </c>
      <c r="B129" s="24"/>
      <c r="C129" s="24">
        <v>1900</v>
      </c>
      <c r="D129" s="24">
        <f t="shared" si="6"/>
        <v>1900</v>
      </c>
    </row>
    <row r="130" spans="1:4" ht="12.75" customHeight="1">
      <c r="A130" s="5" t="s">
        <v>51</v>
      </c>
      <c r="B130" s="24">
        <v>15000</v>
      </c>
      <c r="C130" s="24"/>
      <c r="D130" s="24">
        <f t="shared" si="6"/>
        <v>15000</v>
      </c>
    </row>
    <row r="131" spans="1:4" ht="15" customHeight="1">
      <c r="A131" s="14" t="s">
        <v>42</v>
      </c>
      <c r="B131" s="34">
        <f>SUM(B133:B133)</f>
        <v>0</v>
      </c>
      <c r="C131" s="34">
        <f>SUM(C133:C133)</f>
        <v>1070</v>
      </c>
      <c r="D131" s="29">
        <f t="shared" si="6"/>
        <v>1070</v>
      </c>
    </row>
    <row r="132" spans="1:4" ht="10.5" customHeight="1">
      <c r="A132" s="4" t="s">
        <v>2</v>
      </c>
      <c r="B132" s="25"/>
      <c r="C132" s="25"/>
      <c r="D132" s="25"/>
    </row>
    <row r="133" spans="1:4" ht="12.75" customHeight="1">
      <c r="A133" s="9" t="s">
        <v>59</v>
      </c>
      <c r="B133" s="26"/>
      <c r="C133" s="26">
        <f>770+300</f>
        <v>1070</v>
      </c>
      <c r="D133" s="24">
        <f>B133+C133</f>
        <v>1070</v>
      </c>
    </row>
    <row r="134" spans="1:4" ht="21.75" customHeight="1">
      <c r="A134" s="3" t="s">
        <v>22</v>
      </c>
      <c r="B134" s="23">
        <f>B135+B141</f>
        <v>294974</v>
      </c>
      <c r="C134" s="23">
        <f>C135+C141</f>
        <v>13102</v>
      </c>
      <c r="D134" s="23">
        <f>D135+D141</f>
        <v>308076</v>
      </c>
    </row>
    <row r="135" spans="1:4" ht="12.75" customHeight="1">
      <c r="A135" s="7" t="s">
        <v>41</v>
      </c>
      <c r="B135" s="29">
        <f>SUM(B137:B140)</f>
        <v>294974</v>
      </c>
      <c r="C135" s="29">
        <f>SUM(C137:C140)</f>
        <v>205</v>
      </c>
      <c r="D135" s="29">
        <f>B135+C135</f>
        <v>295179</v>
      </c>
    </row>
    <row r="136" spans="1:4" ht="10.5" customHeight="1">
      <c r="A136" s="4" t="s">
        <v>2</v>
      </c>
      <c r="B136" s="24"/>
      <c r="C136" s="24"/>
      <c r="D136" s="23"/>
    </row>
    <row r="137" spans="1:4" ht="12.75" customHeight="1">
      <c r="A137" s="9" t="s">
        <v>21</v>
      </c>
      <c r="B137" s="26">
        <v>189798</v>
      </c>
      <c r="C137" s="26"/>
      <c r="D137" s="24">
        <f>B137+C137</f>
        <v>189798</v>
      </c>
    </row>
    <row r="138" spans="1:4" ht="12.75" customHeight="1">
      <c r="A138" s="6" t="s">
        <v>86</v>
      </c>
      <c r="B138" s="24">
        <v>65760</v>
      </c>
      <c r="C138" s="24"/>
      <c r="D138" s="24">
        <f>B138+C138</f>
        <v>65760</v>
      </c>
    </row>
    <row r="139" spans="1:4" ht="12.75" customHeight="1">
      <c r="A139" s="5" t="s">
        <v>11</v>
      </c>
      <c r="B139" s="24">
        <v>39416</v>
      </c>
      <c r="C139" s="24"/>
      <c r="D139" s="24">
        <f>B139+C139</f>
        <v>39416</v>
      </c>
    </row>
    <row r="140" spans="1:4" ht="12.75" customHeight="1">
      <c r="A140" s="5" t="s">
        <v>67</v>
      </c>
      <c r="B140" s="24"/>
      <c r="C140" s="24">
        <v>205</v>
      </c>
      <c r="D140" s="24">
        <f>B140+C140</f>
        <v>205</v>
      </c>
    </row>
    <row r="141" spans="1:4" ht="15" customHeight="1">
      <c r="A141" s="7" t="s">
        <v>42</v>
      </c>
      <c r="B141" s="29">
        <f>SUM(B143:B143)</f>
        <v>0</v>
      </c>
      <c r="C141" s="29">
        <f>SUM(C143:C143)</f>
        <v>12897</v>
      </c>
      <c r="D141" s="29">
        <f>B141+C141</f>
        <v>12897</v>
      </c>
    </row>
    <row r="142" spans="1:4" ht="10.5" customHeight="1">
      <c r="A142" s="4" t="s">
        <v>2</v>
      </c>
      <c r="B142" s="24"/>
      <c r="C142" s="24"/>
      <c r="D142" s="24"/>
    </row>
    <row r="143" spans="1:4" ht="12.75" customHeight="1">
      <c r="A143" s="5" t="s">
        <v>67</v>
      </c>
      <c r="B143" s="57"/>
      <c r="C143" s="57">
        <v>12897</v>
      </c>
      <c r="D143" s="24">
        <f>B143+C143</f>
        <v>12897</v>
      </c>
    </row>
    <row r="144" spans="1:4" ht="21.75" customHeight="1">
      <c r="A144" s="13" t="s">
        <v>23</v>
      </c>
      <c r="B144" s="47">
        <f>B145+B152</f>
        <v>126329</v>
      </c>
      <c r="C144" s="47">
        <f>C145+C152</f>
        <v>5763.6</v>
      </c>
      <c r="D144" s="47">
        <f>D145+D152</f>
        <v>132092.6</v>
      </c>
    </row>
    <row r="145" spans="1:4" ht="15" customHeight="1">
      <c r="A145" s="7" t="s">
        <v>41</v>
      </c>
      <c r="B145" s="29">
        <f>SUM(B147:B151)</f>
        <v>126329</v>
      </c>
      <c r="C145" s="29">
        <f>SUM(C147:C151)</f>
        <v>920</v>
      </c>
      <c r="D145" s="29">
        <f>B145+C145</f>
        <v>127249</v>
      </c>
    </row>
    <row r="146" spans="1:4" ht="10.5" customHeight="1">
      <c r="A146" s="4" t="s">
        <v>2</v>
      </c>
      <c r="B146" s="24"/>
      <c r="C146" s="24"/>
      <c r="D146" s="24"/>
    </row>
    <row r="147" spans="1:4" ht="12.75" customHeight="1">
      <c r="A147" s="6" t="s">
        <v>21</v>
      </c>
      <c r="B147" s="24">
        <v>94365</v>
      </c>
      <c r="C147" s="24"/>
      <c r="D147" s="24">
        <f>B147+C147</f>
        <v>94365</v>
      </c>
    </row>
    <row r="148" spans="1:4" ht="12.75" customHeight="1">
      <c r="A148" s="6" t="s">
        <v>11</v>
      </c>
      <c r="B148" s="24">
        <v>23964</v>
      </c>
      <c r="C148" s="24">
        <v>-5389</v>
      </c>
      <c r="D148" s="24">
        <f>B148+C148</f>
        <v>18575</v>
      </c>
    </row>
    <row r="149" spans="1:4" ht="12.75" customHeight="1">
      <c r="A149" s="6" t="s">
        <v>60</v>
      </c>
      <c r="B149" s="24"/>
      <c r="C149" s="24">
        <v>5389</v>
      </c>
      <c r="D149" s="24">
        <f>B149+C149</f>
        <v>5389</v>
      </c>
    </row>
    <row r="150" spans="1:4" ht="12.75" customHeight="1">
      <c r="A150" s="5" t="s">
        <v>51</v>
      </c>
      <c r="B150" s="24">
        <v>8000</v>
      </c>
      <c r="C150" s="24"/>
      <c r="D150" s="24">
        <f>B150+C150</f>
        <v>8000</v>
      </c>
    </row>
    <row r="151" spans="1:4" ht="12.75" customHeight="1">
      <c r="A151" s="5" t="s">
        <v>67</v>
      </c>
      <c r="B151" s="24"/>
      <c r="C151" s="24">
        <v>920</v>
      </c>
      <c r="D151" s="24">
        <f>B151+C151</f>
        <v>920</v>
      </c>
    </row>
    <row r="152" spans="1:4" ht="12.75" customHeight="1">
      <c r="A152" s="7" t="s">
        <v>42</v>
      </c>
      <c r="B152" s="29">
        <f>B154</f>
        <v>0</v>
      </c>
      <c r="C152" s="29">
        <f>C154</f>
        <v>4843.6</v>
      </c>
      <c r="D152" s="29">
        <f>D154</f>
        <v>4843.6</v>
      </c>
    </row>
    <row r="153" spans="1:4" ht="12.75" customHeight="1">
      <c r="A153" s="4" t="s">
        <v>2</v>
      </c>
      <c r="B153" s="24"/>
      <c r="C153" s="24"/>
      <c r="D153" s="24"/>
    </row>
    <row r="154" spans="1:4" ht="12.75" customHeight="1">
      <c r="A154" s="5" t="s">
        <v>67</v>
      </c>
      <c r="B154" s="24"/>
      <c r="C154" s="24">
        <v>4843.6</v>
      </c>
      <c r="D154" s="24">
        <f>B154+C154</f>
        <v>4843.6</v>
      </c>
    </row>
    <row r="155" spans="1:4" ht="21.75" customHeight="1">
      <c r="A155" s="3" t="s">
        <v>43</v>
      </c>
      <c r="B155" s="23">
        <v>4400</v>
      </c>
      <c r="C155" s="23">
        <f>C157</f>
        <v>0</v>
      </c>
      <c r="D155" s="23">
        <f>D157</f>
        <v>4400</v>
      </c>
    </row>
    <row r="156" spans="1:4" ht="10.5" customHeight="1">
      <c r="A156" s="4" t="s">
        <v>2</v>
      </c>
      <c r="B156" s="24"/>
      <c r="C156" s="24"/>
      <c r="D156" s="24"/>
    </row>
    <row r="157" spans="1:4" ht="12.75" customHeight="1">
      <c r="A157" s="6" t="s">
        <v>61</v>
      </c>
      <c r="B157" s="27">
        <v>4400</v>
      </c>
      <c r="C157" s="27"/>
      <c r="D157" s="24">
        <f>B157+C157</f>
        <v>4400</v>
      </c>
    </row>
    <row r="158" spans="1:4" ht="21.75" customHeight="1">
      <c r="A158" s="3" t="s">
        <v>24</v>
      </c>
      <c r="B158" s="23">
        <f>B159+B167</f>
        <v>357912</v>
      </c>
      <c r="C158" s="23">
        <f>C159+C167</f>
        <v>57695.399999999994</v>
      </c>
      <c r="D158" s="23">
        <f>D159+D167</f>
        <v>415607.4</v>
      </c>
    </row>
    <row r="159" spans="1:4" ht="15" customHeight="1">
      <c r="A159" s="7" t="s">
        <v>41</v>
      </c>
      <c r="B159" s="29">
        <f>SUM(B161:B166)</f>
        <v>357912</v>
      </c>
      <c r="C159" s="29">
        <f>SUM(C161:C166)</f>
        <v>55895.399999999994</v>
      </c>
      <c r="D159" s="29">
        <f>B159+C159</f>
        <v>413807.4</v>
      </c>
    </row>
    <row r="160" spans="1:4" ht="10.5" customHeight="1">
      <c r="A160" s="4" t="s">
        <v>2</v>
      </c>
      <c r="B160" s="24"/>
      <c r="C160" s="24"/>
      <c r="D160" s="24"/>
    </row>
    <row r="161" spans="1:4" ht="12.75" customHeight="1">
      <c r="A161" s="5" t="s">
        <v>25</v>
      </c>
      <c r="B161" s="24">
        <v>337876</v>
      </c>
      <c r="C161" s="24">
        <v>600</v>
      </c>
      <c r="D161" s="24">
        <f aca="true" t="shared" si="7" ref="D161:D167">B161+C161</f>
        <v>338476</v>
      </c>
    </row>
    <row r="162" spans="1:4" ht="12.75" customHeight="1">
      <c r="A162" s="5" t="s">
        <v>52</v>
      </c>
      <c r="B162" s="24"/>
      <c r="C162" s="24">
        <v>9.7</v>
      </c>
      <c r="D162" s="24">
        <f t="shared" si="7"/>
        <v>9.7</v>
      </c>
    </row>
    <row r="163" spans="1:4" ht="12.75" customHeight="1">
      <c r="A163" s="5" t="s">
        <v>11</v>
      </c>
      <c r="B163" s="24">
        <v>5036</v>
      </c>
      <c r="C163" s="24"/>
      <c r="D163" s="24">
        <f t="shared" si="7"/>
        <v>5036</v>
      </c>
    </row>
    <row r="164" spans="1:4" ht="12.75" customHeight="1">
      <c r="A164" s="5" t="s">
        <v>70</v>
      </c>
      <c r="B164" s="24"/>
      <c r="C164" s="24">
        <v>55068</v>
      </c>
      <c r="D164" s="24">
        <f t="shared" si="7"/>
        <v>55068</v>
      </c>
    </row>
    <row r="165" spans="1:4" ht="12.75" customHeight="1">
      <c r="A165" s="5" t="s">
        <v>123</v>
      </c>
      <c r="B165" s="24"/>
      <c r="C165" s="24">
        <v>217.7</v>
      </c>
      <c r="D165" s="24">
        <f t="shared" si="7"/>
        <v>217.7</v>
      </c>
    </row>
    <row r="166" spans="1:4" ht="12.75" customHeight="1">
      <c r="A166" s="5" t="s">
        <v>51</v>
      </c>
      <c r="B166" s="24">
        <v>15000</v>
      </c>
      <c r="C166" s="24"/>
      <c r="D166" s="24">
        <f t="shared" si="7"/>
        <v>15000</v>
      </c>
    </row>
    <row r="167" spans="1:4" ht="12.75" customHeight="1">
      <c r="A167" s="7" t="s">
        <v>42</v>
      </c>
      <c r="B167" s="29">
        <f>B169</f>
        <v>0</v>
      </c>
      <c r="C167" s="29">
        <f>C169</f>
        <v>1800</v>
      </c>
      <c r="D167" s="29">
        <f t="shared" si="7"/>
        <v>1800</v>
      </c>
    </row>
    <row r="168" spans="1:4" ht="12.75" customHeight="1">
      <c r="A168" s="4" t="s">
        <v>2</v>
      </c>
      <c r="B168" s="24"/>
      <c r="C168" s="24"/>
      <c r="D168" s="24"/>
    </row>
    <row r="169" spans="1:4" ht="12.75" customHeight="1">
      <c r="A169" s="60" t="s">
        <v>59</v>
      </c>
      <c r="B169" s="61"/>
      <c r="C169" s="61">
        <v>1800</v>
      </c>
      <c r="D169" s="59">
        <f>B169+C169</f>
        <v>1800</v>
      </c>
    </row>
    <row r="170" spans="1:4" ht="24.75" customHeight="1">
      <c r="A170" s="3" t="s">
        <v>71</v>
      </c>
      <c r="B170" s="23">
        <f>B171+B176</f>
        <v>61290</v>
      </c>
      <c r="C170" s="23">
        <f>C171+C176</f>
        <v>3500</v>
      </c>
      <c r="D170" s="23">
        <f>D171+D176</f>
        <v>64790</v>
      </c>
    </row>
    <row r="171" spans="1:4" ht="15" customHeight="1">
      <c r="A171" s="7" t="s">
        <v>41</v>
      </c>
      <c r="B171" s="29">
        <f>SUM(B173:B175)</f>
        <v>46800</v>
      </c>
      <c r="C171" s="29">
        <f>SUM(C173:C175)</f>
        <v>-438</v>
      </c>
      <c r="D171" s="29">
        <f>B171+C171</f>
        <v>46362</v>
      </c>
    </row>
    <row r="172" spans="1:4" ht="10.5" customHeight="1">
      <c r="A172" s="4" t="s">
        <v>2</v>
      </c>
      <c r="B172" s="24"/>
      <c r="C172" s="24"/>
      <c r="D172" s="23"/>
    </row>
    <row r="173" spans="1:4" ht="12.75" customHeight="1">
      <c r="A173" s="5" t="s">
        <v>11</v>
      </c>
      <c r="B173" s="24">
        <v>9000</v>
      </c>
      <c r="C173" s="24">
        <v>-438</v>
      </c>
      <c r="D173" s="24">
        <f>B173+C173</f>
        <v>8562</v>
      </c>
    </row>
    <row r="174" spans="1:4" ht="12.75" customHeight="1">
      <c r="A174" s="5" t="s">
        <v>98</v>
      </c>
      <c r="B174" s="24">
        <v>32000</v>
      </c>
      <c r="C174" s="24"/>
      <c r="D174" s="24">
        <f>B174+C174</f>
        <v>32000</v>
      </c>
    </row>
    <row r="175" spans="1:4" ht="12.75" customHeight="1">
      <c r="A175" s="5" t="s">
        <v>51</v>
      </c>
      <c r="B175" s="24">
        <v>5800</v>
      </c>
      <c r="C175" s="24"/>
      <c r="D175" s="24">
        <f>B175+C175</f>
        <v>5800</v>
      </c>
    </row>
    <row r="176" spans="1:4" ht="15" customHeight="1">
      <c r="A176" s="7" t="s">
        <v>42</v>
      </c>
      <c r="B176" s="29">
        <f>SUM(B178:B180)</f>
        <v>14490</v>
      </c>
      <c r="C176" s="29">
        <f>SUM(C178:C180)</f>
        <v>3938</v>
      </c>
      <c r="D176" s="29">
        <f>B176+C176</f>
        <v>18428</v>
      </c>
    </row>
    <row r="177" spans="1:4" ht="10.5" customHeight="1">
      <c r="A177" s="4" t="s">
        <v>2</v>
      </c>
      <c r="B177" s="24"/>
      <c r="C177" s="24"/>
      <c r="D177" s="24"/>
    </row>
    <row r="178" spans="1:4" ht="12.75" customHeight="1">
      <c r="A178" s="6" t="s">
        <v>98</v>
      </c>
      <c r="B178" s="24">
        <v>13000</v>
      </c>
      <c r="C178" s="24"/>
      <c r="D178" s="24">
        <f>B178+C178</f>
        <v>13000</v>
      </c>
    </row>
    <row r="179" spans="1:4" ht="12.75" customHeight="1">
      <c r="A179" s="6" t="s">
        <v>133</v>
      </c>
      <c r="B179" s="24"/>
      <c r="C179" s="24">
        <f>2000+1500</f>
        <v>3500</v>
      </c>
      <c r="D179" s="24">
        <f>B179+C179</f>
        <v>3500</v>
      </c>
    </row>
    <row r="180" spans="1:4" ht="12.75" customHeight="1">
      <c r="A180" s="6" t="s">
        <v>48</v>
      </c>
      <c r="B180" s="24">
        <v>1490</v>
      </c>
      <c r="C180" s="24">
        <v>438</v>
      </c>
      <c r="D180" s="24">
        <f>B180+C180</f>
        <v>1928</v>
      </c>
    </row>
    <row r="181" spans="1:4" ht="18.75" customHeight="1">
      <c r="A181" s="3" t="s">
        <v>26</v>
      </c>
      <c r="B181" s="23">
        <f>B182</f>
        <v>87440</v>
      </c>
      <c r="C181" s="23">
        <f>C182</f>
        <v>-20972.9</v>
      </c>
      <c r="D181" s="23">
        <f>D182</f>
        <v>66467.1</v>
      </c>
    </row>
    <row r="182" spans="1:4" ht="15" customHeight="1">
      <c r="A182" s="7" t="s">
        <v>41</v>
      </c>
      <c r="B182" s="29">
        <f>B184+B189</f>
        <v>87440</v>
      </c>
      <c r="C182" s="29">
        <f>SUM(C184:C189)-C186</f>
        <v>-20972.9</v>
      </c>
      <c r="D182" s="29">
        <f>B182+C182</f>
        <v>66467.1</v>
      </c>
    </row>
    <row r="183" spans="1:4" ht="10.5" customHeight="1">
      <c r="A183" s="4" t="s">
        <v>2</v>
      </c>
      <c r="B183" s="23"/>
      <c r="C183" s="23"/>
      <c r="D183" s="23"/>
    </row>
    <row r="184" spans="1:4" ht="12.75" customHeight="1">
      <c r="A184" s="5" t="s">
        <v>40</v>
      </c>
      <c r="B184" s="24">
        <v>67440</v>
      </c>
      <c r="C184" s="24">
        <f>-550-2000-13422.9-1500-3500</f>
        <v>-20972.9</v>
      </c>
      <c r="D184" s="24">
        <f>B184+C184</f>
        <v>46467.1</v>
      </c>
    </row>
    <row r="185" spans="1:4" ht="12.75" customHeight="1">
      <c r="A185" s="11" t="s">
        <v>99</v>
      </c>
      <c r="B185" s="24"/>
      <c r="C185" s="24"/>
      <c r="D185" s="24"/>
    </row>
    <row r="186" spans="1:4" ht="12.75" customHeight="1">
      <c r="A186" s="5" t="s">
        <v>100</v>
      </c>
      <c r="B186" s="24">
        <v>14304</v>
      </c>
      <c r="C186" s="24">
        <f>-13422.9</f>
        <v>-13422.9</v>
      </c>
      <c r="D186" s="24">
        <f>B186+C186</f>
        <v>881.1000000000004</v>
      </c>
    </row>
    <row r="187" spans="1:4" ht="12.75" customHeight="1">
      <c r="A187" s="5" t="s">
        <v>101</v>
      </c>
      <c r="B187" s="24">
        <v>3900</v>
      </c>
      <c r="C187" s="24"/>
      <c r="D187" s="24">
        <f>B187+C187</f>
        <v>3900</v>
      </c>
    </row>
    <row r="188" spans="1:4" ht="12.75" customHeight="1">
      <c r="A188" s="5" t="s">
        <v>102</v>
      </c>
      <c r="B188" s="24">
        <v>7888</v>
      </c>
      <c r="C188" s="24"/>
      <c r="D188" s="24">
        <f>B188+C188</f>
        <v>7888</v>
      </c>
    </row>
    <row r="189" spans="1:4" ht="12.75" customHeight="1">
      <c r="A189" s="5" t="s">
        <v>11</v>
      </c>
      <c r="B189" s="24">
        <v>20000</v>
      </c>
      <c r="C189" s="24"/>
      <c r="D189" s="24">
        <f>B189+C189</f>
        <v>20000</v>
      </c>
    </row>
    <row r="190" spans="1:4" ht="19.5" customHeight="1">
      <c r="A190" s="3" t="s">
        <v>115</v>
      </c>
      <c r="B190" s="23">
        <f>B192+B193</f>
        <v>560259</v>
      </c>
      <c r="C190" s="23">
        <f>C192+C193</f>
        <v>27974</v>
      </c>
      <c r="D190" s="23">
        <f>B190+C190</f>
        <v>588233</v>
      </c>
    </row>
    <row r="191" spans="1:4" ht="10.5" customHeight="1">
      <c r="A191" s="9" t="s">
        <v>2</v>
      </c>
      <c r="B191" s="23"/>
      <c r="C191" s="23"/>
      <c r="D191" s="23"/>
    </row>
    <row r="192" spans="1:4" ht="12.75" customHeight="1">
      <c r="A192" s="3" t="s">
        <v>41</v>
      </c>
      <c r="B192" s="23">
        <f>B202+B212+B215</f>
        <v>17090</v>
      </c>
      <c r="C192" s="23">
        <f>C202+C212+C215</f>
        <v>950</v>
      </c>
      <c r="D192" s="23">
        <f>B192+C192</f>
        <v>18040</v>
      </c>
    </row>
    <row r="193" spans="1:4" ht="12.75" customHeight="1">
      <c r="A193" s="3" t="s">
        <v>42</v>
      </c>
      <c r="B193" s="23">
        <f>B195+B196+B197+B198+B201+B202+B203+B206+B210+B213-B192</f>
        <v>543169</v>
      </c>
      <c r="C193" s="23">
        <f>C195+C196+C197+C198+C201+C202+C203+C206+C210+C213-C192</f>
        <v>27024</v>
      </c>
      <c r="D193" s="23">
        <f>B193+C193</f>
        <v>570193</v>
      </c>
    </row>
    <row r="194" spans="1:4" ht="12.75" customHeight="1">
      <c r="A194" s="11" t="s">
        <v>53</v>
      </c>
      <c r="B194" s="23"/>
      <c r="C194" s="23"/>
      <c r="D194" s="23"/>
    </row>
    <row r="195" spans="1:4" ht="12.75" customHeight="1">
      <c r="A195" s="9" t="s">
        <v>103</v>
      </c>
      <c r="B195" s="26">
        <v>2000</v>
      </c>
      <c r="C195" s="23"/>
      <c r="D195" s="24">
        <f aca="true" t="shared" si="8" ref="D195:D216">B195+C195</f>
        <v>2000</v>
      </c>
    </row>
    <row r="196" spans="1:4" ht="12.75" customHeight="1">
      <c r="A196" s="9" t="s">
        <v>113</v>
      </c>
      <c r="B196" s="26">
        <v>7000</v>
      </c>
      <c r="C196" s="26"/>
      <c r="D196" s="24">
        <f t="shared" si="8"/>
        <v>7000</v>
      </c>
    </row>
    <row r="197" spans="1:4" ht="12.75" customHeight="1">
      <c r="A197" s="9" t="s">
        <v>104</v>
      </c>
      <c r="B197" s="26">
        <v>10000</v>
      </c>
      <c r="C197" s="26"/>
      <c r="D197" s="24">
        <f t="shared" si="8"/>
        <v>10000</v>
      </c>
    </row>
    <row r="198" spans="1:4" ht="12.75" customHeight="1">
      <c r="A198" s="9" t="s">
        <v>54</v>
      </c>
      <c r="B198" s="26">
        <v>219925</v>
      </c>
      <c r="C198" s="26">
        <f>-320-5176</f>
        <v>-5496</v>
      </c>
      <c r="D198" s="24">
        <f t="shared" si="8"/>
        <v>214429</v>
      </c>
    </row>
    <row r="199" spans="1:4" ht="12.75" customHeight="1">
      <c r="A199" s="9" t="s">
        <v>107</v>
      </c>
      <c r="B199" s="26">
        <v>219725</v>
      </c>
      <c r="C199" s="26">
        <f>-320-5176</f>
        <v>-5496</v>
      </c>
      <c r="D199" s="24">
        <f t="shared" si="8"/>
        <v>214229</v>
      </c>
    </row>
    <row r="200" spans="1:4" ht="12.75" customHeight="1">
      <c r="A200" s="9" t="s">
        <v>108</v>
      </c>
      <c r="B200" s="26">
        <v>200</v>
      </c>
      <c r="C200" s="26"/>
      <c r="D200" s="24">
        <f t="shared" si="8"/>
        <v>200</v>
      </c>
    </row>
    <row r="201" spans="1:4" ht="12.75" customHeight="1">
      <c r="A201" s="9" t="s">
        <v>105</v>
      </c>
      <c r="B201" s="26">
        <v>300</v>
      </c>
      <c r="C201" s="26"/>
      <c r="D201" s="24">
        <f t="shared" si="8"/>
        <v>300</v>
      </c>
    </row>
    <row r="202" spans="1:4" ht="12.75" customHeight="1">
      <c r="A202" s="9" t="s">
        <v>83</v>
      </c>
      <c r="B202" s="26">
        <v>930</v>
      </c>
      <c r="C202" s="26"/>
      <c r="D202" s="24">
        <f t="shared" si="8"/>
        <v>930</v>
      </c>
    </row>
    <row r="203" spans="1:4" ht="12.75" customHeight="1">
      <c r="A203" s="9" t="s">
        <v>55</v>
      </c>
      <c r="B203" s="26">
        <v>65000</v>
      </c>
      <c r="C203" s="26"/>
      <c r="D203" s="24">
        <f t="shared" si="8"/>
        <v>65000</v>
      </c>
    </row>
    <row r="204" spans="1:4" ht="12.75" customHeight="1">
      <c r="A204" s="9" t="s">
        <v>107</v>
      </c>
      <c r="B204" s="26">
        <v>56690.4</v>
      </c>
      <c r="C204" s="26"/>
      <c r="D204" s="24">
        <f t="shared" si="8"/>
        <v>56690.4</v>
      </c>
    </row>
    <row r="205" spans="1:4" ht="12.75" customHeight="1">
      <c r="A205" s="9" t="s">
        <v>109</v>
      </c>
      <c r="B205" s="26">
        <v>7500</v>
      </c>
      <c r="C205" s="26"/>
      <c r="D205" s="24">
        <f t="shared" si="8"/>
        <v>7500</v>
      </c>
    </row>
    <row r="206" spans="1:4" ht="12.75" customHeight="1">
      <c r="A206" s="9" t="s">
        <v>56</v>
      </c>
      <c r="B206" s="26">
        <v>151000</v>
      </c>
      <c r="C206" s="26">
        <f>8101</f>
        <v>8101</v>
      </c>
      <c r="D206" s="24">
        <f t="shared" si="8"/>
        <v>159101</v>
      </c>
    </row>
    <row r="207" spans="1:4" ht="12.75" customHeight="1">
      <c r="A207" s="9" t="s">
        <v>110</v>
      </c>
      <c r="B207" s="26">
        <v>7000</v>
      </c>
      <c r="C207" s="26">
        <v>5374.2</v>
      </c>
      <c r="D207" s="24">
        <f t="shared" si="8"/>
        <v>12374.2</v>
      </c>
    </row>
    <row r="208" spans="1:4" ht="12.75" customHeight="1">
      <c r="A208" s="9" t="s">
        <v>126</v>
      </c>
      <c r="B208" s="26"/>
      <c r="C208" s="26">
        <v>6795</v>
      </c>
      <c r="D208" s="24">
        <f t="shared" si="8"/>
        <v>6795</v>
      </c>
    </row>
    <row r="209" spans="1:4" ht="12.75" customHeight="1">
      <c r="A209" s="9" t="s">
        <v>127</v>
      </c>
      <c r="B209" s="26"/>
      <c r="C209" s="26">
        <v>11757</v>
      </c>
      <c r="D209" s="24">
        <f t="shared" si="8"/>
        <v>11757</v>
      </c>
    </row>
    <row r="210" spans="1:4" ht="12.75" customHeight="1">
      <c r="A210" s="9" t="s">
        <v>49</v>
      </c>
      <c r="B210" s="26">
        <v>10000</v>
      </c>
      <c r="C210" s="26"/>
      <c r="D210" s="24">
        <f t="shared" si="8"/>
        <v>10000</v>
      </c>
    </row>
    <row r="211" spans="1:4" ht="12.75" customHeight="1">
      <c r="A211" s="9" t="s">
        <v>107</v>
      </c>
      <c r="B211" s="26">
        <v>4149</v>
      </c>
      <c r="C211" s="26"/>
      <c r="D211" s="24">
        <f t="shared" si="8"/>
        <v>4149</v>
      </c>
    </row>
    <row r="212" spans="1:4" ht="12.75" customHeight="1">
      <c r="A212" s="9" t="s">
        <v>111</v>
      </c>
      <c r="B212" s="26">
        <v>860</v>
      </c>
      <c r="C212" s="26"/>
      <c r="D212" s="24">
        <f t="shared" si="8"/>
        <v>860</v>
      </c>
    </row>
    <row r="213" spans="1:4" ht="12.75" customHeight="1">
      <c r="A213" s="9" t="s">
        <v>47</v>
      </c>
      <c r="B213" s="26">
        <v>94104</v>
      </c>
      <c r="C213" s="26">
        <f>SUM(C214:C216)</f>
        <v>25369</v>
      </c>
      <c r="D213" s="24">
        <f t="shared" si="8"/>
        <v>119473</v>
      </c>
    </row>
    <row r="214" spans="1:4" ht="12.75" customHeight="1">
      <c r="A214" s="9" t="s">
        <v>107</v>
      </c>
      <c r="B214" s="26">
        <v>66376</v>
      </c>
      <c r="C214" s="26">
        <f>23912.6+506.4</f>
        <v>24419</v>
      </c>
      <c r="D214" s="24">
        <f>B214+C214</f>
        <v>90795</v>
      </c>
    </row>
    <row r="215" spans="1:4" ht="12.75" customHeight="1">
      <c r="A215" s="9" t="s">
        <v>111</v>
      </c>
      <c r="B215" s="26">
        <v>15300</v>
      </c>
      <c r="C215" s="26">
        <v>950</v>
      </c>
      <c r="D215" s="24">
        <f t="shared" si="8"/>
        <v>16250</v>
      </c>
    </row>
    <row r="216" spans="1:4" ht="12.75" customHeight="1" thickBot="1">
      <c r="A216" s="9" t="s">
        <v>112</v>
      </c>
      <c r="B216" s="26">
        <v>5000</v>
      </c>
      <c r="C216" s="26"/>
      <c r="D216" s="24">
        <f t="shared" si="8"/>
        <v>5000</v>
      </c>
    </row>
    <row r="217" spans="1:4" ht="21.75" customHeight="1" thickBot="1">
      <c r="A217" s="37" t="s">
        <v>27</v>
      </c>
      <c r="B217" s="49">
        <f>B40+B51+B62+B72+B87+B116+B134+B144+B155+B158+B170+B181+B190+B101+B92</f>
        <v>3440801</v>
      </c>
      <c r="C217" s="49">
        <f>C40+C51+C62+C72+C87+C116+C134+C144+C155+C158+C170+C181+C190+C101+C92</f>
        <v>1151194.3000000003</v>
      </c>
      <c r="D217" s="50">
        <f>D40+D51+D62+D72+D87+D116+D134+D144+D155+D158+D170+D181+D190+D101+D92</f>
        <v>4591995.3</v>
      </c>
    </row>
    <row r="218" spans="1:4" ht="12" customHeight="1">
      <c r="A218" s="42" t="s">
        <v>2</v>
      </c>
      <c r="B218" s="46"/>
      <c r="C218" s="46"/>
      <c r="D218" s="38"/>
    </row>
    <row r="219" spans="1:4" ht="15" customHeight="1">
      <c r="A219" s="43" t="s">
        <v>41</v>
      </c>
      <c r="B219" s="51">
        <f>B41+B52+B63+B73+B88+B102+B117+B135+B145+B155+B159+B171+B182+B192+B93</f>
        <v>2676211</v>
      </c>
      <c r="C219" s="51">
        <f>C41+C52+C63+C73+C88+C102+C117+C135+C145+C155+C159+C171+C182+C192+C93</f>
        <v>1057366.3000000003</v>
      </c>
      <c r="D219" s="52">
        <f>B219+C219</f>
        <v>3733577.3000000003</v>
      </c>
    </row>
    <row r="220" spans="1:4" ht="15" customHeight="1" thickBot="1">
      <c r="A220" s="44" t="s">
        <v>42</v>
      </c>
      <c r="B220" s="53">
        <f>B68+B81+B110+B131+B141+B176+B193+B97+B167</f>
        <v>764590</v>
      </c>
      <c r="C220" s="53">
        <f>C68+C81+C110+C131+C141+C176+C193+C97+C167+C152</f>
        <v>93828</v>
      </c>
      <c r="D220" s="54">
        <f>B220+C220</f>
        <v>858418</v>
      </c>
    </row>
    <row r="221" spans="1:4" ht="19.5" customHeight="1">
      <c r="A221" s="45" t="s">
        <v>58</v>
      </c>
      <c r="B221" s="46">
        <f>B223+B224</f>
        <v>300000</v>
      </c>
      <c r="C221" s="46">
        <f>C224+C223</f>
        <v>42536.100000000326</v>
      </c>
      <c r="D221" s="38">
        <f>B221+C221</f>
        <v>342536.1000000003</v>
      </c>
    </row>
    <row r="222" spans="1:4" ht="9.75" customHeight="1">
      <c r="A222" s="39" t="s">
        <v>2</v>
      </c>
      <c r="B222" s="31"/>
      <c r="C222" s="31"/>
      <c r="D222" s="41"/>
    </row>
    <row r="223" spans="1:4" ht="12.75" customHeight="1">
      <c r="A223" s="39" t="s">
        <v>106</v>
      </c>
      <c r="B223" s="62">
        <v>300000</v>
      </c>
      <c r="C223" s="62"/>
      <c r="D223" s="63">
        <v>300000</v>
      </c>
    </row>
    <row r="224" spans="1:4" ht="12.75" customHeight="1" thickBot="1">
      <c r="A224" s="40" t="s">
        <v>132</v>
      </c>
      <c r="B224" s="64">
        <f>B217-B38-300000</f>
        <v>0</v>
      </c>
      <c r="C224" s="64">
        <f>C217-C38</f>
        <v>42536.100000000326</v>
      </c>
      <c r="D224" s="65">
        <f>D217-D38-300000</f>
        <v>42536.09999999963</v>
      </c>
    </row>
    <row r="225" spans="1:4" ht="15" customHeight="1">
      <c r="A225" s="16"/>
      <c r="B225" s="33"/>
      <c r="C225" s="32"/>
      <c r="D225" s="33"/>
    </row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spans="1:2" ht="12.75" customHeight="1">
      <c r="A235" s="15"/>
      <c r="B235" s="36"/>
    </row>
    <row r="236" ht="12.75" customHeight="1"/>
    <row r="237" spans="1:2" ht="12.75" customHeight="1">
      <c r="A237" s="15"/>
      <c r="B237" s="36"/>
    </row>
    <row r="238" ht="12.75" customHeight="1"/>
    <row r="239" ht="12.75" customHeight="1">
      <c r="A239" s="35"/>
    </row>
    <row r="240" ht="12.75" customHeight="1">
      <c r="A240" s="35"/>
    </row>
    <row r="241" ht="12.75" customHeight="1">
      <c r="A241" s="35"/>
    </row>
    <row r="242" ht="12.75" customHeight="1">
      <c r="A242" s="35"/>
    </row>
    <row r="243" ht="15" customHeight="1">
      <c r="A243" s="35"/>
    </row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</sheetData>
  <mergeCells count="4">
    <mergeCell ref="A4:D4"/>
    <mergeCell ref="A5:D5"/>
    <mergeCell ref="A10:A11"/>
    <mergeCell ref="A6:D6"/>
  </mergeCells>
  <printOptions horizontalCentered="1"/>
  <pageMargins left="0.3937007874015748" right="0.1968503937007874" top="0.5905511811023623" bottom="0.5905511811023623" header="0.7086614173228347" footer="0.3149606299212598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2006-02-23T08:50:45Z</cp:lastPrinted>
  <dcterms:created xsi:type="dcterms:W3CDTF">1997-01-24T11:07:25Z</dcterms:created>
  <dcterms:modified xsi:type="dcterms:W3CDTF">2006-02-23T08:51:10Z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1957976115</vt:i4>
  </property>
  <property fmtid="{D5CDD505-2E9C-101B-9397-08002B2CF9AE}" pid="3" name="_EmailSubject">
    <vt:lpwstr>1.ZR - Zastupitelstvo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-603445581</vt:i4>
  </property>
</Properties>
</file>