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85" activeTab="0"/>
  </bookViews>
  <sheets>
    <sheet name="3.ZR" sheetId="1" r:id="rId1"/>
  </sheets>
  <definedNames>
    <definedName name="_xlnm.Print_Titles" localSheetId="0">'3.ZR'!$7:$9</definedName>
  </definedNames>
  <calcPr fullCalcOnLoad="1"/>
</workbook>
</file>

<file path=xl/sharedStrings.xml><?xml version="1.0" encoding="utf-8"?>
<sst xmlns="http://schemas.openxmlformats.org/spreadsheetml/2006/main" count="289" uniqueCount="175">
  <si>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</si>
  <si>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</si>
  <si>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</si>
  <si>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</si>
  <si>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</si>
  <si>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</si>
  <si>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</si>
  <si>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</si>
  <si>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</si>
  <si>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</si>
  <si>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</si>
  <si>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</si>
  <si>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</si>
  <si>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</si>
  <si>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</si>
  <si>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</si>
  <si>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</si>
  <si>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</si>
  <si>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02 - životní prostředí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</si>
  <si>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</si>
  <si>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</si>
  <si>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</si>
  <si>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</si>
  <si>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</si>
  <si>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</si>
  <si>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</si>
  <si>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</si>
  <si>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</si>
  <si>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</si>
  <si>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</si>
  <si>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</si>
  <si>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</si>
  <si>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</si>
  <si>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</si>
  <si>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</si>
  <si>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</si>
  <si>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</si>
  <si>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</si>
  <si>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</si>
  <si>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převod do sociálního fondu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</si>
  <si>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</si>
  <si>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</si>
  <si>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</si>
  <si>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</si>
  <si>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</si>
  <si>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</si>
  <si>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úhrada daně z příjmů právnických osob za kraj</t>
  </si>
  <si>
    <t>dopravní územní obslužnost:</t>
  </si>
  <si>
    <t xml:space="preserve">    autobusová doprava</t>
  </si>
  <si>
    <t xml:space="preserve">    drážní doprava</t>
  </si>
  <si>
    <t>životní prostředí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</si>
  <si>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</si>
  <si>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</si>
  <si>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</si>
  <si>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</si>
  <si>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</si>
  <si>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</si>
  <si>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</si>
  <si>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kap. 50 - Fond reprodukce Královéhr. kraje</t>
  </si>
  <si>
    <t>v tom pro odvětví:</t>
  </si>
  <si>
    <t>činnost krajského úřadu</t>
  </si>
  <si>
    <t xml:space="preserve">  z toho již schváleno - kapitálové výdaje</t>
  </si>
  <si>
    <t xml:space="preserve">  z toho již schváleno: PO - investiční dotace</t>
  </si>
  <si>
    <t>doprava</t>
  </si>
  <si>
    <t>školství</t>
  </si>
  <si>
    <t>zdravotnictví</t>
  </si>
  <si>
    <t xml:space="preserve">                                      - neinvestiční příspěvek</t>
  </si>
  <si>
    <t>nedaňové příjmy</t>
  </si>
  <si>
    <t>investiční dotace a. s.</t>
  </si>
  <si>
    <t>Financování</t>
  </si>
  <si>
    <t>zapojení výsledku hospodaření</t>
  </si>
  <si>
    <t>investiční dotace  ze SR prostř. čerpacích účtů</t>
  </si>
  <si>
    <t>investiční dotace PO</t>
  </si>
  <si>
    <t>dot.ze SR posk.prostř.čerp.účtů u ČS a.s.</t>
  </si>
  <si>
    <t xml:space="preserve">                                     - neinvestiční příspěvek</t>
  </si>
  <si>
    <t>z toho: daň z příjmů právnic.osob za kraje</t>
  </si>
  <si>
    <t>neinvestiční dotace obcím</t>
  </si>
  <si>
    <t xml:space="preserve">             z toho: investiční dotace obcím</t>
  </si>
  <si>
    <t>dosud nerozděleno</t>
  </si>
  <si>
    <t xml:space="preserve">            z toho: neinvestiční dotace obcím</t>
  </si>
  <si>
    <t>prevence kriminality - neinvestiční dotace obcím</t>
  </si>
  <si>
    <t xml:space="preserve">  odv. kultury</t>
  </si>
  <si>
    <t xml:space="preserve">  z MPSV</t>
  </si>
  <si>
    <t xml:space="preserve">  z Národního fondu</t>
  </si>
  <si>
    <t>grantové a dílčí programy a samostatné projekty</t>
  </si>
  <si>
    <t>projektové práce interiéru AC</t>
  </si>
  <si>
    <t>dataprojektor</t>
  </si>
  <si>
    <t xml:space="preserve">    z toho: ze SR</t>
  </si>
  <si>
    <t>pronájem a nákl.na detaš.pracoviště</t>
  </si>
  <si>
    <t>dot.na sociál.služby nestát.nezisk.org.-SR</t>
  </si>
  <si>
    <t xml:space="preserve">vodohosp.akce dle vodního zákona </t>
  </si>
  <si>
    <t>investiční dotace zříz.PO</t>
  </si>
  <si>
    <t>kofinancování</t>
  </si>
  <si>
    <t>kap. 13 - evropská integrace</t>
  </si>
  <si>
    <t>projekt ELLA - SR</t>
  </si>
  <si>
    <t xml:space="preserve">             z toho: CEP</t>
  </si>
  <si>
    <t>rozšíření  výuky v 7. ročnících - SR</t>
  </si>
  <si>
    <t>Zdravotnický holding KHK a.s. - půjčka</t>
  </si>
  <si>
    <t>Progr.podp.soc.sl.posk.nestát.nezisk.org.-SR</t>
  </si>
  <si>
    <t>kap. 40 - územní plánování a regionální rozvoj</t>
  </si>
  <si>
    <t>ozdravná protiradonová opatření - SR</t>
  </si>
  <si>
    <t xml:space="preserve">                                 běžné výdaje odvětví</t>
  </si>
  <si>
    <t xml:space="preserve">Rozpočet </t>
  </si>
  <si>
    <t>rozpočtu</t>
  </si>
  <si>
    <t>po 2. změně</t>
  </si>
  <si>
    <t>odvody PO</t>
  </si>
  <si>
    <t>nedaňové příjmy odv.soc.věcí</t>
  </si>
  <si>
    <t xml:space="preserve">platby za odebr. mn.podzemní vody </t>
  </si>
  <si>
    <t>splátky půjček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</si>
  <si>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</si>
  <si>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</si>
  <si>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</si>
  <si>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</si>
  <si>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    v tom odvětví: životního prostředí</t>
  </si>
  <si>
    <t xml:space="preserve">                        dopravy</t>
  </si>
  <si>
    <t>úroky</t>
  </si>
  <si>
    <t xml:space="preserve">v tom: </t>
  </si>
  <si>
    <t>ROZPOČET KRÁLOVÉHRADECKÉHO KRAJE</t>
  </si>
  <si>
    <t xml:space="preserve">  z SFŽP</t>
  </si>
  <si>
    <t xml:space="preserve">  z Grantové agentury</t>
  </si>
  <si>
    <t>státní informační politika ve vzdělávání - SR</t>
  </si>
  <si>
    <t>státní informační politika ve vzdělávání PILOT 1- SR</t>
  </si>
  <si>
    <t>preventivní programy - SR</t>
  </si>
  <si>
    <t>plán odpadového hospodářství - SFŽP</t>
  </si>
  <si>
    <t>vyhl.budov se zvýšeným výskytem radonu - SR</t>
  </si>
  <si>
    <t>volby do zastupitelstev obcí - SR</t>
  </si>
  <si>
    <t>Grantová ag.-věda a výzkum - SR</t>
  </si>
  <si>
    <t>náhr.škod způsob.chráněnými živočichy - SR</t>
  </si>
  <si>
    <t>správa majetku kraje - běžné výdaje</t>
  </si>
  <si>
    <t>kap. 12 - správa majetku kraje</t>
  </si>
  <si>
    <t>investiční dotace obcím</t>
  </si>
  <si>
    <t>vklad pro založení akciové společnosti</t>
  </si>
  <si>
    <t>rozšíření  výuky v 7. ročnících - SR-z dot.z r.2004</t>
  </si>
  <si>
    <t xml:space="preserve">                                 investiční dotace a.s.</t>
  </si>
  <si>
    <t>neinvestiční dotace a.s.</t>
  </si>
  <si>
    <t>programové vybavení</t>
  </si>
  <si>
    <t>nedaňové příjmy odv.zdravotnictví</t>
  </si>
  <si>
    <t>Příloha č. 1</t>
  </si>
  <si>
    <t>NA ROK 2005</t>
  </si>
  <si>
    <t xml:space="preserve">                                 ost.kapitálové výdaje </t>
  </si>
  <si>
    <t xml:space="preserve">                                ost.kapitál.výdaje </t>
  </si>
  <si>
    <t xml:space="preserve">investiční dotace  </t>
  </si>
  <si>
    <t>akontace leasingu AC</t>
  </si>
  <si>
    <t xml:space="preserve">  z MZ</t>
  </si>
  <si>
    <t>program protidrogové politiky - SR</t>
  </si>
  <si>
    <t>prevence kriminality - investiční dotace obcím</t>
  </si>
  <si>
    <t>kapitálové příjmy</t>
  </si>
  <si>
    <t xml:space="preserve">v tom odvětví: </t>
  </si>
  <si>
    <t>financování inv.rozvoje KHK-SR z r.2004</t>
  </si>
  <si>
    <t>z toho: 7. roč.</t>
  </si>
  <si>
    <t>výdaje z finančního  vypořádání</t>
  </si>
  <si>
    <t xml:space="preserve">                                a.s. - investiční dotace</t>
  </si>
  <si>
    <t>nerozděleno</t>
  </si>
  <si>
    <t>NÁVRH NA 3. ZMĚNU ROZPOČTU</t>
  </si>
  <si>
    <t>3. změna</t>
  </si>
  <si>
    <t>po 3. změně</t>
  </si>
  <si>
    <t xml:space="preserve">  z SÚJB a SÚRO</t>
  </si>
  <si>
    <t xml:space="preserve">  z OSFA</t>
  </si>
  <si>
    <t xml:space="preserve">  z MK</t>
  </si>
  <si>
    <t xml:space="preserve">  z MŽP</t>
  </si>
  <si>
    <t>nedaňové příjmy odv.dopravy</t>
  </si>
  <si>
    <t>projekty romské komunity - SR</t>
  </si>
  <si>
    <t>další vzd.pedagog.pracovníků ZŠ s pouze I.st.-SR</t>
  </si>
  <si>
    <t>další vzd.pedagog.pracovníků - SR</t>
  </si>
  <si>
    <t>SOL Tu-rozš.lůžk.kap.v Gerontocentru Hostinné-SR</t>
  </si>
  <si>
    <t>SOL Tu-stav.úpr.DD a kojenec.ú.Dvůr Kr.n.L.-SR</t>
  </si>
  <si>
    <t xml:space="preserve">POV  </t>
  </si>
  <si>
    <t>progr.Veřejné informační služby knihoven - SR</t>
  </si>
  <si>
    <t>kulturní aktivity - SR</t>
  </si>
  <si>
    <t>příspěvky PO na provoz - SR</t>
  </si>
  <si>
    <t>integrace soc.znevýhodněných obyvatel - SR</t>
  </si>
  <si>
    <t>realizační dokumentace na rozš.dod.technologií-AC</t>
  </si>
  <si>
    <t xml:space="preserve">  ze zahraničí</t>
  </si>
  <si>
    <t xml:space="preserve">příjmy v rámci FV </t>
  </si>
  <si>
    <t>projekt ICN - dot.ze zahraničí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</si>
</sst>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0" fillId="0" borderId="6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7" fillId="0" borderId="7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8" xfId="0" applyFont="1" applyBorder="1" applyAlignment="1">
      <alignment vertical="center"/>
    </xf>
    <xf numFmtId="165" fontId="2" fillId="0" borderId="9" xfId="18" applyNumberFormat="1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2" fillId="0" borderId="13" xfId="18" applyNumberFormat="1" applyFont="1" applyBorder="1" applyAlignment="1">
      <alignment vertical="center"/>
    </xf>
    <xf numFmtId="3" fontId="0" fillId="0" borderId="14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1" fillId="0" borderId="6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3" fontId="0" fillId="0" borderId="4" xfId="0" applyFont="1" applyBorder="1" applyAlignment="1">
      <alignment/>
    </xf>
    <xf numFmtId="3" fontId="0" fillId="0" borderId="5" xfId="0" applyFont="1" applyBorder="1" applyAlignment="1">
      <alignment/>
    </xf>
    <xf numFmtId="165" fontId="7" fillId="0" borderId="16" xfId="18" applyNumberFormat="1" applyFont="1" applyBorder="1" applyAlignment="1">
      <alignment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  <xf numFmtId="3" fontId="3" fillId="0" borderId="5" xfId="0" applyFont="1" applyBorder="1" applyAlignment="1">
      <alignment/>
    </xf>
    <xf numFmtId="165" fontId="0" fillId="0" borderId="0" xfId="18" applyNumberFormat="1" applyBorder="1" applyAlignment="1">
      <alignment/>
    </xf>
    <xf numFmtId="3" fontId="0" fillId="0" borderId="0" xfId="0" applyFont="1" applyBorder="1" applyAlignment="1">
      <alignment/>
    </xf>
    <xf numFmtId="165" fontId="0" fillId="0" borderId="0" xfId="18" applyNumberFormat="1" applyFont="1" applyBorder="1" applyAlignment="1">
      <alignment/>
    </xf>
    <xf numFmtId="165" fontId="0" fillId="0" borderId="5" xfId="1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7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tabSelected="1" workbookViewId="0" topLeftCell="A86">
      <selection activeCell="G108" sqref="G108"/>
    </sheetView>
  </sheetViews>
  <sheetFormatPr defaultColWidth="9.00390625" defaultRowHeight="12.75"/>
  <cols>
    <col min="1" max="1" width="43.75390625" style="0" customWidth="1"/>
    <col min="2" max="4" width="17.00390625" style="18" customWidth="1"/>
  </cols>
  <sheetData>
    <row r="1" ht="12.75">
      <c r="D1" s="51" t="s">
        <v>137</v>
      </c>
    </row>
    <row r="2" spans="1:4" ht="15" customHeight="1">
      <c r="A2" s="64" t="s">
        <v>117</v>
      </c>
      <c r="B2" s="64"/>
      <c r="C2" s="64"/>
      <c r="D2" s="64"/>
    </row>
    <row r="3" spans="1:4" ht="15" customHeight="1">
      <c r="A3" s="65" t="s">
        <v>138</v>
      </c>
      <c r="B3" s="65"/>
      <c r="C3" s="65"/>
      <c r="D3" s="65"/>
    </row>
    <row r="4" spans="1:4" ht="15" customHeight="1">
      <c r="A4" s="68" t="s">
        <v>153</v>
      </c>
      <c r="B4" s="69"/>
      <c r="C4" s="69"/>
      <c r="D4" s="69"/>
    </row>
    <row r="5" spans="1:4" ht="12.75" customHeight="1">
      <c r="A5" s="57"/>
      <c r="B5" s="58"/>
      <c r="C5" s="58"/>
      <c r="D5" s="58"/>
    </row>
    <row r="6" spans="1:4" ht="12.75" customHeight="1">
      <c r="A6" s="10"/>
      <c r="B6" s="17"/>
      <c r="C6" s="17"/>
      <c r="D6" s="17" t="s">
        <v>0</v>
      </c>
    </row>
    <row r="7" ht="10.5" customHeight="1" hidden="1">
      <c r="D7" s="19" t="s">
        <v>0</v>
      </c>
    </row>
    <row r="8" spans="1:4" ht="12.75">
      <c r="A8" s="66" t="s">
        <v>5</v>
      </c>
      <c r="B8" s="20" t="s">
        <v>102</v>
      </c>
      <c r="C8" s="20" t="s">
        <v>154</v>
      </c>
      <c r="D8" s="20" t="s">
        <v>102</v>
      </c>
    </row>
    <row r="9" spans="1:4" ht="12.75">
      <c r="A9" s="67"/>
      <c r="B9" s="21" t="s">
        <v>104</v>
      </c>
      <c r="C9" s="21" t="s">
        <v>103</v>
      </c>
      <c r="D9" s="21" t="s">
        <v>155</v>
      </c>
    </row>
    <row r="10" spans="1:4" ht="15" customHeight="1">
      <c r="A10" s="2" t="s">
        <v>6</v>
      </c>
      <c r="B10" s="20"/>
      <c r="C10" s="22"/>
      <c r="D10" s="20"/>
    </row>
    <row r="11" spans="1:4" ht="12.75">
      <c r="A11" s="3" t="s">
        <v>1</v>
      </c>
      <c r="B11" s="23">
        <v>2537760.1</v>
      </c>
      <c r="C11" s="23"/>
      <c r="D11" s="23">
        <f>B11+C11</f>
        <v>2537760.1</v>
      </c>
    </row>
    <row r="12" spans="1:4" ht="12.75">
      <c r="A12" s="9" t="s">
        <v>75</v>
      </c>
      <c r="B12" s="26">
        <v>7760.1</v>
      </c>
      <c r="C12" s="26"/>
      <c r="D12" s="26">
        <f>B12+C12</f>
        <v>7760.1</v>
      </c>
    </row>
    <row r="13" spans="1:4" ht="12.75">
      <c r="A13" s="3" t="s">
        <v>67</v>
      </c>
      <c r="B13" s="23">
        <f>SUM(B15:B21)</f>
        <v>296230.5</v>
      </c>
      <c r="C13" s="23">
        <f>SUM(C15:C21)</f>
        <v>3368.5</v>
      </c>
      <c r="D13" s="23">
        <f>B13+C13</f>
        <v>299599</v>
      </c>
    </row>
    <row r="14" spans="1:4" ht="9.75" customHeight="1">
      <c r="A14" s="11" t="s">
        <v>116</v>
      </c>
      <c r="B14" s="23"/>
      <c r="C14" s="23"/>
      <c r="D14" s="23"/>
    </row>
    <row r="15" spans="1:4" ht="12.75">
      <c r="A15" s="9" t="s">
        <v>106</v>
      </c>
      <c r="B15" s="26">
        <v>971</v>
      </c>
      <c r="C15" s="26"/>
      <c r="D15" s="26">
        <f aca="true" t="shared" si="0" ref="D15:D31">B15+C15</f>
        <v>971</v>
      </c>
    </row>
    <row r="16" spans="1:4" ht="12.75">
      <c r="A16" s="9" t="s">
        <v>136</v>
      </c>
      <c r="B16" s="26">
        <v>200.6</v>
      </c>
      <c r="C16" s="26">
        <v>3210.3</v>
      </c>
      <c r="D16" s="26">
        <f t="shared" si="0"/>
        <v>3410.9</v>
      </c>
    </row>
    <row r="17" spans="1:4" ht="12.75">
      <c r="A17" s="9" t="s">
        <v>160</v>
      </c>
      <c r="B17" s="26"/>
      <c r="C17" s="26">
        <v>158.2</v>
      </c>
      <c r="D17" s="26">
        <f t="shared" si="0"/>
        <v>158.2</v>
      </c>
    </row>
    <row r="18" spans="1:4" ht="12.75">
      <c r="A18" s="9" t="s">
        <v>107</v>
      </c>
      <c r="B18" s="26">
        <v>20000</v>
      </c>
      <c r="C18" s="26"/>
      <c r="D18" s="26">
        <f t="shared" si="0"/>
        <v>20000</v>
      </c>
    </row>
    <row r="19" spans="1:4" ht="12.75">
      <c r="A19" s="9" t="s">
        <v>108</v>
      </c>
      <c r="B19" s="26">
        <v>75000</v>
      </c>
      <c r="C19" s="26"/>
      <c r="D19" s="26">
        <f t="shared" si="0"/>
        <v>75000</v>
      </c>
    </row>
    <row r="20" spans="1:4" ht="12.75">
      <c r="A20" s="9" t="s">
        <v>115</v>
      </c>
      <c r="B20" s="26">
        <v>11979</v>
      </c>
      <c r="C20" s="26"/>
      <c r="D20" s="26">
        <f t="shared" si="0"/>
        <v>11979</v>
      </c>
    </row>
    <row r="21" spans="1:4" ht="12.75">
      <c r="A21" s="9" t="s">
        <v>105</v>
      </c>
      <c r="B21" s="26">
        <v>188079.9</v>
      </c>
      <c r="C21" s="26"/>
      <c r="D21" s="26">
        <f t="shared" si="0"/>
        <v>188079.9</v>
      </c>
    </row>
    <row r="22" spans="1:4" ht="12.75">
      <c r="A22" s="9" t="s">
        <v>113</v>
      </c>
      <c r="B22" s="26">
        <v>18110</v>
      </c>
      <c r="C22" s="26"/>
      <c r="D22" s="26">
        <f t="shared" si="0"/>
        <v>18110</v>
      </c>
    </row>
    <row r="23" spans="1:4" ht="12.75">
      <c r="A23" s="9" t="s">
        <v>114</v>
      </c>
      <c r="B23" s="26">
        <v>63073</v>
      </c>
      <c r="C23" s="26"/>
      <c r="D23" s="26">
        <f t="shared" si="0"/>
        <v>63073</v>
      </c>
    </row>
    <row r="24" spans="1:4" ht="12.75">
      <c r="A24" s="9" t="s">
        <v>109</v>
      </c>
      <c r="B24" s="26">
        <v>43681.1</v>
      </c>
      <c r="C24" s="26"/>
      <c r="D24" s="26">
        <f t="shared" si="0"/>
        <v>43681.1</v>
      </c>
    </row>
    <row r="25" spans="1:4" ht="12.75">
      <c r="A25" s="9" t="s">
        <v>110</v>
      </c>
      <c r="B25" s="26">
        <v>26377</v>
      </c>
      <c r="C25" s="26"/>
      <c r="D25" s="26">
        <f t="shared" si="0"/>
        <v>26377</v>
      </c>
    </row>
    <row r="26" spans="1:4" ht="12.75">
      <c r="A26" s="9" t="s">
        <v>111</v>
      </c>
      <c r="B26" s="26">
        <v>5876</v>
      </c>
      <c r="C26" s="26"/>
      <c r="D26" s="26">
        <f t="shared" si="0"/>
        <v>5876</v>
      </c>
    </row>
    <row r="27" spans="1:4" ht="12.75">
      <c r="A27" s="9" t="s">
        <v>112</v>
      </c>
      <c r="B27" s="26">
        <v>30962.8</v>
      </c>
      <c r="C27" s="26"/>
      <c r="D27" s="26">
        <f t="shared" si="0"/>
        <v>30962.8</v>
      </c>
    </row>
    <row r="28" spans="1:4" ht="12.75">
      <c r="A28" s="13" t="s">
        <v>146</v>
      </c>
      <c r="B28" s="25">
        <f>B30</f>
        <v>1371.8</v>
      </c>
      <c r="C28" s="25">
        <f>C30</f>
        <v>0</v>
      </c>
      <c r="D28" s="25">
        <f>D30</f>
        <v>1371.8</v>
      </c>
    </row>
    <row r="29" spans="1:4" ht="10.5" customHeight="1">
      <c r="A29" s="11" t="s">
        <v>147</v>
      </c>
      <c r="B29" s="26"/>
      <c r="C29" s="26"/>
      <c r="D29" s="26"/>
    </row>
    <row r="30" spans="1:4" ht="12.75">
      <c r="A30" s="9" t="s">
        <v>64</v>
      </c>
      <c r="B30" s="26">
        <v>1371.8</v>
      </c>
      <c r="C30" s="26"/>
      <c r="D30" s="26">
        <f t="shared" si="0"/>
        <v>1371.8</v>
      </c>
    </row>
    <row r="31" spans="1:4" ht="12.75">
      <c r="A31" s="3" t="s">
        <v>29</v>
      </c>
      <c r="B31" s="23">
        <f>SUM(B33:B46)</f>
        <v>2350886.9000000004</v>
      </c>
      <c r="C31" s="23">
        <f>SUM(C33:C46)</f>
        <v>992926.3000000002</v>
      </c>
      <c r="D31" s="23">
        <f t="shared" si="0"/>
        <v>3343813.2000000007</v>
      </c>
    </row>
    <row r="32" spans="1:4" ht="9.75" customHeight="1">
      <c r="A32" s="4" t="s">
        <v>2</v>
      </c>
      <c r="B32" s="24"/>
      <c r="C32" s="24"/>
      <c r="D32" s="24"/>
    </row>
    <row r="33" spans="1:4" ht="12.75">
      <c r="A33" s="5" t="s">
        <v>3</v>
      </c>
      <c r="B33" s="24">
        <v>403963</v>
      </c>
      <c r="C33" s="24"/>
      <c r="D33" s="26">
        <f aca="true" t="shared" si="1" ref="D33:D50">B33+C33</f>
        <v>403963</v>
      </c>
    </row>
    <row r="34" spans="1:4" ht="12.75">
      <c r="A34" s="5" t="s">
        <v>30</v>
      </c>
      <c r="B34" s="24">
        <v>4610.9</v>
      </c>
      <c r="C34" s="24">
        <f>1160.3</f>
        <v>1160.3</v>
      </c>
      <c r="D34" s="26">
        <f t="shared" si="1"/>
        <v>5771.2</v>
      </c>
    </row>
    <row r="35" spans="1:4" ht="12.75" customHeight="1">
      <c r="A35" s="5" t="s">
        <v>55</v>
      </c>
      <c r="B35" s="24">
        <v>1892226.8</v>
      </c>
      <c r="C35" s="24">
        <f>938807+2432.7+6372.5+19000+367.9+110+28.8+4289.4+1628+4878+395-782.2</f>
        <v>977527.1000000001</v>
      </c>
      <c r="D35" s="26">
        <f t="shared" si="1"/>
        <v>2869753.9000000004</v>
      </c>
    </row>
    <row r="36" spans="1:4" ht="12.75">
      <c r="A36" s="5" t="s">
        <v>82</v>
      </c>
      <c r="B36" s="24">
        <v>48692</v>
      </c>
      <c r="C36" s="24">
        <v>635.9</v>
      </c>
      <c r="D36" s="26">
        <f t="shared" si="1"/>
        <v>49327.9</v>
      </c>
    </row>
    <row r="37" spans="1:4" ht="12.75">
      <c r="A37" s="5" t="s">
        <v>143</v>
      </c>
      <c r="B37" s="24">
        <v>94</v>
      </c>
      <c r="C37" s="24">
        <v>1000</v>
      </c>
      <c r="D37" s="26">
        <f t="shared" si="1"/>
        <v>1094</v>
      </c>
    </row>
    <row r="38" spans="1:4" ht="12.75">
      <c r="A38" s="5" t="s">
        <v>158</v>
      </c>
      <c r="B38" s="24"/>
      <c r="C38" s="24">
        <f>364+40</f>
        <v>404</v>
      </c>
      <c r="D38" s="26">
        <f t="shared" si="1"/>
        <v>404</v>
      </c>
    </row>
    <row r="39" spans="1:4" ht="12.75">
      <c r="A39" s="5" t="s">
        <v>159</v>
      </c>
      <c r="B39" s="24"/>
      <c r="C39" s="24">
        <v>9756</v>
      </c>
      <c r="D39" s="26">
        <f t="shared" si="1"/>
        <v>9756</v>
      </c>
    </row>
    <row r="40" spans="1:4" ht="12.75">
      <c r="A40" s="5" t="s">
        <v>83</v>
      </c>
      <c r="B40" s="24">
        <v>451.1</v>
      </c>
      <c r="C40" s="24">
        <v>1914.5</v>
      </c>
      <c r="D40" s="26">
        <f t="shared" si="1"/>
        <v>2365.6</v>
      </c>
    </row>
    <row r="41" spans="1:4" ht="12.75">
      <c r="A41" s="5" t="s">
        <v>156</v>
      </c>
      <c r="B41" s="24">
        <v>3</v>
      </c>
      <c r="C41" s="24">
        <v>10.2</v>
      </c>
      <c r="D41" s="26">
        <f t="shared" si="1"/>
        <v>13.2</v>
      </c>
    </row>
    <row r="42" spans="1:4" ht="12.75">
      <c r="A42" s="5" t="s">
        <v>118</v>
      </c>
      <c r="B42" s="24">
        <v>100</v>
      </c>
      <c r="C42" s="24"/>
      <c r="D42" s="26">
        <f t="shared" si="1"/>
        <v>100</v>
      </c>
    </row>
    <row r="43" spans="1:4" ht="12.75">
      <c r="A43" s="5" t="s">
        <v>119</v>
      </c>
      <c r="B43" s="24">
        <v>478</v>
      </c>
      <c r="C43" s="24"/>
      <c r="D43" s="26">
        <f t="shared" si="1"/>
        <v>478</v>
      </c>
    </row>
    <row r="44" spans="1:4" ht="12.75">
      <c r="A44" s="5" t="s">
        <v>31</v>
      </c>
      <c r="B44" s="24">
        <v>118.1</v>
      </c>
      <c r="C44" s="24">
        <f>19.8+19+77.6+29.2-0.2</f>
        <v>145.4</v>
      </c>
      <c r="D44" s="26">
        <f t="shared" si="1"/>
        <v>263.5</v>
      </c>
    </row>
    <row r="45" spans="1:4" ht="12.75">
      <c r="A45" s="5" t="s">
        <v>172</v>
      </c>
      <c r="B45" s="24"/>
      <c r="C45" s="24">
        <v>142.6</v>
      </c>
      <c r="D45" s="26">
        <f t="shared" si="1"/>
        <v>142.6</v>
      </c>
    </row>
    <row r="46" spans="1:4" ht="12.75">
      <c r="A46" s="5" t="s">
        <v>32</v>
      </c>
      <c r="B46" s="24">
        <v>150</v>
      </c>
      <c r="C46" s="24">
        <v>230.3</v>
      </c>
      <c r="D46" s="26">
        <f t="shared" si="1"/>
        <v>380.3</v>
      </c>
    </row>
    <row r="47" spans="1:4" ht="12.75">
      <c r="A47" s="13" t="s">
        <v>141</v>
      </c>
      <c r="B47" s="25">
        <f>SUM(B49:B50)</f>
        <v>661.3</v>
      </c>
      <c r="C47" s="25">
        <f>SUM(C49:C50)</f>
        <v>3782.3</v>
      </c>
      <c r="D47" s="23">
        <f t="shared" si="1"/>
        <v>4443.6</v>
      </c>
    </row>
    <row r="48" spans="1:4" ht="10.5" customHeight="1">
      <c r="A48" s="4" t="s">
        <v>2</v>
      </c>
      <c r="B48" s="24"/>
      <c r="C48" s="24"/>
      <c r="D48" s="25"/>
    </row>
    <row r="49" spans="1:4" ht="12.75">
      <c r="A49" s="5" t="s">
        <v>55</v>
      </c>
      <c r="B49" s="26">
        <v>661.3</v>
      </c>
      <c r="C49" s="26">
        <v>782.3</v>
      </c>
      <c r="D49" s="26">
        <f t="shared" si="1"/>
        <v>1443.6</v>
      </c>
    </row>
    <row r="50" spans="1:4" ht="12.75">
      <c r="A50" s="5" t="s">
        <v>157</v>
      </c>
      <c r="B50" s="26"/>
      <c r="C50" s="26">
        <v>3000</v>
      </c>
      <c r="D50" s="26">
        <f t="shared" si="1"/>
        <v>3000</v>
      </c>
    </row>
    <row r="51" spans="1:4" ht="12.75">
      <c r="A51" s="13" t="s">
        <v>71</v>
      </c>
      <c r="B51" s="25">
        <f>SUM(B53:B53)</f>
        <v>259.1</v>
      </c>
      <c r="C51" s="25">
        <f>SUM(C53:C53)</f>
        <v>19411.6</v>
      </c>
      <c r="D51" s="23">
        <f>B51+C51</f>
        <v>19670.699999999997</v>
      </c>
    </row>
    <row r="52" spans="1:4" ht="9.75" customHeight="1">
      <c r="A52" s="4" t="s">
        <v>2</v>
      </c>
      <c r="B52" s="24"/>
      <c r="C52" s="24"/>
      <c r="D52" s="25"/>
    </row>
    <row r="53" spans="1:4" ht="12.75">
      <c r="A53" s="9" t="s">
        <v>81</v>
      </c>
      <c r="B53" s="26">
        <v>259.1</v>
      </c>
      <c r="C53" s="26">
        <v>19411.6</v>
      </c>
      <c r="D53" s="26">
        <f>B53+C53</f>
        <v>19670.699999999997</v>
      </c>
    </row>
    <row r="54" spans="1:4" ht="12.75">
      <c r="A54" s="13" t="s">
        <v>173</v>
      </c>
      <c r="B54" s="25">
        <v>7355.2</v>
      </c>
      <c r="C54" s="25">
        <v>24.5</v>
      </c>
      <c r="D54" s="25">
        <f>B54+C54</f>
        <v>7379.7</v>
      </c>
    </row>
    <row r="55" spans="1:4" ht="12.75">
      <c r="A55" s="9" t="s">
        <v>149</v>
      </c>
      <c r="B55" s="26">
        <v>34.6</v>
      </c>
      <c r="C55" s="26"/>
      <c r="D55" s="26">
        <v>34.6</v>
      </c>
    </row>
    <row r="56" spans="1:4" ht="21.75" customHeight="1" thickBot="1">
      <c r="A56" s="12" t="s">
        <v>4</v>
      </c>
      <c r="B56" s="28">
        <f>B11+B13+B31+B51+B54+B47+B28</f>
        <v>5194524.899999999</v>
      </c>
      <c r="C56" s="28">
        <f>C11+C13+C31+C51+C54+C47+C28</f>
        <v>1019513.2000000002</v>
      </c>
      <c r="D56" s="28">
        <f>B56+C56</f>
        <v>6214038.1</v>
      </c>
    </row>
    <row r="57" spans="1:4" ht="21.75" customHeight="1">
      <c r="A57" s="3" t="s">
        <v>7</v>
      </c>
      <c r="B57" s="23"/>
      <c r="C57" s="24"/>
      <c r="D57" s="24"/>
    </row>
    <row r="58" spans="1:4" ht="19.5" customHeight="1">
      <c r="A58" s="3" t="s">
        <v>16</v>
      </c>
      <c r="B58" s="23">
        <f>B59+B70</f>
        <v>40433</v>
      </c>
      <c r="C58" s="23">
        <f>C59+C70</f>
        <v>120</v>
      </c>
      <c r="D58" s="23">
        <f>B58+C58</f>
        <v>40553</v>
      </c>
    </row>
    <row r="59" spans="1:4" ht="15" customHeight="1">
      <c r="A59" s="7" t="s">
        <v>43</v>
      </c>
      <c r="B59" s="29">
        <f>SUM(B61:B69)-B66</f>
        <v>39268.7</v>
      </c>
      <c r="C59" s="29">
        <f>SUM(C61:C69)-C66</f>
        <v>-90</v>
      </c>
      <c r="D59" s="29">
        <f>SUM(D61:D69)-D66</f>
        <v>39178.7</v>
      </c>
    </row>
    <row r="60" spans="1:4" ht="10.5" customHeight="1">
      <c r="A60" s="59" t="s">
        <v>2</v>
      </c>
      <c r="B60" s="53"/>
      <c r="C60" s="53"/>
      <c r="D60" s="53"/>
    </row>
    <row r="61" spans="1:4" ht="12.75" customHeight="1">
      <c r="A61" s="5" t="s">
        <v>8</v>
      </c>
      <c r="B61" s="24">
        <v>16001</v>
      </c>
      <c r="C61" s="24"/>
      <c r="D61" s="24">
        <f aca="true" t="shared" si="2" ref="D61:D70">B61+C61</f>
        <v>16001</v>
      </c>
    </row>
    <row r="62" spans="1:4" ht="12.75" customHeight="1">
      <c r="A62" s="5" t="s">
        <v>9</v>
      </c>
      <c r="B62" s="24">
        <v>3844</v>
      </c>
      <c r="C62" s="24"/>
      <c r="D62" s="24">
        <f t="shared" si="2"/>
        <v>3844</v>
      </c>
    </row>
    <row r="63" spans="1:4" ht="12.75" customHeight="1">
      <c r="A63" s="5" t="s">
        <v>10</v>
      </c>
      <c r="B63" s="24">
        <v>2000</v>
      </c>
      <c r="C63" s="24"/>
      <c r="D63" s="24">
        <f t="shared" si="2"/>
        <v>2000</v>
      </c>
    </row>
    <row r="64" spans="1:4" ht="12.75" customHeight="1">
      <c r="A64" s="5" t="s">
        <v>11</v>
      </c>
      <c r="B64" s="24">
        <v>10273.7</v>
      </c>
      <c r="C64" s="24"/>
      <c r="D64" s="24">
        <f t="shared" si="2"/>
        <v>10273.7</v>
      </c>
    </row>
    <row r="65" spans="1:4" ht="12.75" customHeight="1">
      <c r="A65" s="5" t="s">
        <v>34</v>
      </c>
      <c r="B65" s="24">
        <v>1425</v>
      </c>
      <c r="C65" s="24"/>
      <c r="D65" s="24">
        <f t="shared" si="2"/>
        <v>1425</v>
      </c>
    </row>
    <row r="66" spans="1:4" ht="12.75" customHeight="1">
      <c r="A66" s="5" t="s">
        <v>79</v>
      </c>
      <c r="B66" s="24">
        <v>80</v>
      </c>
      <c r="C66" s="24"/>
      <c r="D66" s="24">
        <f t="shared" si="2"/>
        <v>80</v>
      </c>
    </row>
    <row r="67" spans="1:4" ht="12.75" customHeight="1">
      <c r="A67" s="5" t="s">
        <v>80</v>
      </c>
      <c r="B67" s="24">
        <v>125</v>
      </c>
      <c r="C67" s="24"/>
      <c r="D67" s="24">
        <f t="shared" si="2"/>
        <v>125</v>
      </c>
    </row>
    <row r="68" spans="1:4" ht="12.75" customHeight="1">
      <c r="A68" s="5" t="s">
        <v>12</v>
      </c>
      <c r="B68" s="24">
        <v>5100</v>
      </c>
      <c r="C68" s="24">
        <f>-210+120</f>
        <v>-90</v>
      </c>
      <c r="D68" s="24">
        <f t="shared" si="2"/>
        <v>5010</v>
      </c>
    </row>
    <row r="69" spans="1:4" ht="12.75" customHeight="1">
      <c r="A69" s="5" t="s">
        <v>84</v>
      </c>
      <c r="B69" s="24">
        <v>500</v>
      </c>
      <c r="C69" s="24"/>
      <c r="D69" s="24">
        <f t="shared" si="2"/>
        <v>500</v>
      </c>
    </row>
    <row r="70" spans="1:4" ht="15" customHeight="1">
      <c r="A70" s="7" t="s">
        <v>44</v>
      </c>
      <c r="B70" s="29">
        <f>SUM(B72:B74)</f>
        <v>1164.3</v>
      </c>
      <c r="C70" s="29">
        <f>SUM(C72:C74)</f>
        <v>210</v>
      </c>
      <c r="D70" s="29">
        <f t="shared" si="2"/>
        <v>1374.3</v>
      </c>
    </row>
    <row r="71" spans="1:4" ht="10.5" customHeight="1">
      <c r="A71" s="4" t="s">
        <v>2</v>
      </c>
      <c r="B71" s="24"/>
      <c r="C71" s="24"/>
      <c r="D71" s="24"/>
    </row>
    <row r="72" spans="1:4" ht="12.75" customHeight="1">
      <c r="A72" s="5" t="s">
        <v>145</v>
      </c>
      <c r="B72" s="24">
        <v>1075</v>
      </c>
      <c r="C72" s="24"/>
      <c r="D72" s="24">
        <f>B72+C72</f>
        <v>1075</v>
      </c>
    </row>
    <row r="73" spans="1:4" ht="12.75" customHeight="1">
      <c r="A73" s="6" t="s">
        <v>86</v>
      </c>
      <c r="B73" s="24">
        <v>89.3</v>
      </c>
      <c r="C73" s="24"/>
      <c r="D73" s="24">
        <f>B73+C73</f>
        <v>89.3</v>
      </c>
    </row>
    <row r="74" spans="1:4" ht="12.75" customHeight="1">
      <c r="A74" s="5" t="s">
        <v>12</v>
      </c>
      <c r="B74" s="24"/>
      <c r="C74" s="24">
        <v>210</v>
      </c>
      <c r="D74" s="24">
        <f>B74+C74</f>
        <v>210</v>
      </c>
    </row>
    <row r="75" spans="1:4" ht="19.5" customHeight="1">
      <c r="A75" s="3" t="s">
        <v>17</v>
      </c>
      <c r="B75" s="23">
        <f>B76+B89</f>
        <v>188542.6</v>
      </c>
      <c r="C75" s="23">
        <f>C76+C89</f>
        <v>-150</v>
      </c>
      <c r="D75" s="23">
        <f>B75+C75</f>
        <v>188392.6</v>
      </c>
    </row>
    <row r="76" spans="1:4" ht="15" customHeight="1">
      <c r="A76" s="7" t="s">
        <v>43</v>
      </c>
      <c r="B76" s="29">
        <f>SUM(B78:B88)-B79-B81</f>
        <v>188410.6</v>
      </c>
      <c r="C76" s="29">
        <f>SUM(C78:C88)-C79-C81</f>
        <v>-150</v>
      </c>
      <c r="D76" s="29">
        <f>B76+C76</f>
        <v>188260.6</v>
      </c>
    </row>
    <row r="77" spans="1:4" ht="10.5" customHeight="1">
      <c r="A77" s="4" t="s">
        <v>2</v>
      </c>
      <c r="B77" s="24"/>
      <c r="C77" s="24"/>
      <c r="D77" s="24"/>
    </row>
    <row r="78" spans="1:4" ht="12.75" customHeight="1">
      <c r="A78" s="5" t="s">
        <v>13</v>
      </c>
      <c r="B78" s="24">
        <v>101810</v>
      </c>
      <c r="C78" s="24">
        <v>-1400</v>
      </c>
      <c r="D78" s="24">
        <f aca="true" t="shared" si="3" ref="D78:D89">B78+C78</f>
        <v>100410</v>
      </c>
    </row>
    <row r="79" spans="1:4" ht="12.75" customHeight="1">
      <c r="A79" s="5" t="s">
        <v>87</v>
      </c>
      <c r="B79" s="24">
        <v>2781</v>
      </c>
      <c r="C79" s="24"/>
      <c r="D79" s="24">
        <f t="shared" si="3"/>
        <v>2781</v>
      </c>
    </row>
    <row r="80" spans="1:4" ht="12.75" customHeight="1">
      <c r="A80" s="5" t="s">
        <v>9</v>
      </c>
      <c r="B80" s="24">
        <v>35217.8</v>
      </c>
      <c r="C80" s="24"/>
      <c r="D80" s="24">
        <f t="shared" si="3"/>
        <v>35217.8</v>
      </c>
    </row>
    <row r="81" spans="1:4" ht="12.75" customHeight="1">
      <c r="A81" s="5" t="s">
        <v>87</v>
      </c>
      <c r="B81" s="24">
        <v>976</v>
      </c>
      <c r="C81" s="24"/>
      <c r="D81" s="24">
        <f t="shared" si="3"/>
        <v>976</v>
      </c>
    </row>
    <row r="82" spans="1:4" ht="12.75" customHeight="1">
      <c r="A82" s="5" t="s">
        <v>14</v>
      </c>
      <c r="B82" s="24">
        <v>280</v>
      </c>
      <c r="C82" s="24"/>
      <c r="D82" s="24">
        <f t="shared" si="3"/>
        <v>280</v>
      </c>
    </row>
    <row r="83" spans="1:4" ht="12.75" customHeight="1">
      <c r="A83" s="5" t="s">
        <v>11</v>
      </c>
      <c r="B83" s="24">
        <v>36676.2</v>
      </c>
      <c r="C83" s="24">
        <f>1400-150</f>
        <v>1250</v>
      </c>
      <c r="D83" s="24">
        <f t="shared" si="3"/>
        <v>37926.2</v>
      </c>
    </row>
    <row r="84" spans="1:4" ht="12.75" customHeight="1">
      <c r="A84" s="5" t="s">
        <v>39</v>
      </c>
      <c r="B84" s="24">
        <v>3525</v>
      </c>
      <c r="C84" s="24"/>
      <c r="D84" s="24">
        <f t="shared" si="3"/>
        <v>3525</v>
      </c>
    </row>
    <row r="85" spans="1:4" ht="12.75" customHeight="1">
      <c r="A85" s="5" t="s">
        <v>15</v>
      </c>
      <c r="B85" s="24">
        <v>152</v>
      </c>
      <c r="C85" s="24"/>
      <c r="D85" s="24">
        <f t="shared" si="3"/>
        <v>152</v>
      </c>
    </row>
    <row r="86" spans="1:4" ht="12.75" customHeight="1">
      <c r="A86" s="5" t="s">
        <v>88</v>
      </c>
      <c r="B86" s="24">
        <v>10698</v>
      </c>
      <c r="C86" s="24"/>
      <c r="D86" s="24">
        <f t="shared" si="3"/>
        <v>10698</v>
      </c>
    </row>
    <row r="87" spans="1:4" ht="12.75" customHeight="1">
      <c r="A87" s="5" t="s">
        <v>125</v>
      </c>
      <c r="B87" s="24">
        <v>30</v>
      </c>
      <c r="C87" s="24"/>
      <c r="D87" s="24">
        <f t="shared" si="3"/>
        <v>30</v>
      </c>
    </row>
    <row r="88" spans="1:4" ht="12.75" customHeight="1">
      <c r="A88" s="5" t="s">
        <v>89</v>
      </c>
      <c r="B88" s="24">
        <v>21.6</v>
      </c>
      <c r="C88" s="24"/>
      <c r="D88" s="24">
        <f t="shared" si="3"/>
        <v>21.6</v>
      </c>
    </row>
    <row r="89" spans="1:4" ht="12.75" customHeight="1">
      <c r="A89" s="7" t="s">
        <v>44</v>
      </c>
      <c r="B89" s="29">
        <f>B91</f>
        <v>132</v>
      </c>
      <c r="C89" s="29">
        <f>C91</f>
        <v>0</v>
      </c>
      <c r="D89" s="29">
        <f t="shared" si="3"/>
        <v>132</v>
      </c>
    </row>
    <row r="90" spans="1:4" ht="9.75" customHeight="1">
      <c r="A90" s="4" t="s">
        <v>2</v>
      </c>
      <c r="B90" s="24"/>
      <c r="C90" s="24"/>
      <c r="D90" s="24"/>
    </row>
    <row r="91" spans="1:4" ht="12.75" customHeight="1">
      <c r="A91" s="6" t="s">
        <v>135</v>
      </c>
      <c r="B91" s="24">
        <v>132</v>
      </c>
      <c r="C91" s="24"/>
      <c r="D91" s="24">
        <f>B91+C91</f>
        <v>132</v>
      </c>
    </row>
    <row r="92" spans="1:4" ht="19.5" customHeight="1">
      <c r="A92" s="3" t="s">
        <v>18</v>
      </c>
      <c r="B92" s="23">
        <f>B93+B102</f>
        <v>161249.2</v>
      </c>
      <c r="C92" s="23">
        <f>C93+C102</f>
        <v>-364</v>
      </c>
      <c r="D92" s="23">
        <f>B92+C92</f>
        <v>160885.2</v>
      </c>
    </row>
    <row r="93" spans="1:4" ht="15" customHeight="1">
      <c r="A93" s="7" t="s">
        <v>43</v>
      </c>
      <c r="B93" s="29">
        <f>SUM(B95:B101)</f>
        <v>100033.2</v>
      </c>
      <c r="C93" s="29">
        <f>SUM(C95:C101)</f>
        <v>-1784</v>
      </c>
      <c r="D93" s="29">
        <f>B93+C93</f>
        <v>98249.2</v>
      </c>
    </row>
    <row r="94" spans="1:4" ht="10.5" customHeight="1">
      <c r="A94" s="4" t="s">
        <v>2</v>
      </c>
      <c r="B94" s="24"/>
      <c r="C94" s="24"/>
      <c r="D94" s="23"/>
    </row>
    <row r="95" spans="1:4" ht="12.75" customHeight="1">
      <c r="A95" s="8" t="s">
        <v>22</v>
      </c>
      <c r="B95" s="30">
        <v>42277</v>
      </c>
      <c r="C95" s="30"/>
      <c r="D95" s="24">
        <f aca="true" t="shared" si="4" ref="D95:D102">B95+C95</f>
        <v>42277</v>
      </c>
    </row>
    <row r="96" spans="1:4" ht="12.75" customHeight="1">
      <c r="A96" s="8" t="s">
        <v>169</v>
      </c>
      <c r="B96" s="30"/>
      <c r="C96" s="30">
        <v>9756</v>
      </c>
      <c r="D96" s="24">
        <f t="shared" si="4"/>
        <v>9756</v>
      </c>
    </row>
    <row r="97" spans="1:4" ht="12.75" customHeight="1">
      <c r="A97" s="5" t="s">
        <v>11</v>
      </c>
      <c r="B97" s="24">
        <v>47436.1</v>
      </c>
      <c r="C97" s="24">
        <f>-10000-120-1420</f>
        <v>-11540</v>
      </c>
      <c r="D97" s="24">
        <f t="shared" si="4"/>
        <v>35896.1</v>
      </c>
    </row>
    <row r="98" spans="1:4" ht="12.75" customHeight="1">
      <c r="A98" s="5" t="s">
        <v>76</v>
      </c>
      <c r="B98" s="24">
        <v>50.9</v>
      </c>
      <c r="C98" s="24"/>
      <c r="D98" s="24">
        <f t="shared" si="4"/>
        <v>50.9</v>
      </c>
    </row>
    <row r="99" spans="1:4" ht="12.75" customHeight="1">
      <c r="A99" s="5" t="s">
        <v>127</v>
      </c>
      <c r="B99" s="24">
        <v>169.2</v>
      </c>
      <c r="C99" s="24"/>
      <c r="D99" s="24">
        <f t="shared" si="4"/>
        <v>169.2</v>
      </c>
    </row>
    <row r="100" spans="1:4" ht="12.75" customHeight="1">
      <c r="A100" s="5" t="s">
        <v>123</v>
      </c>
      <c r="B100" s="24">
        <v>100</v>
      </c>
      <c r="C100" s="24"/>
      <c r="D100" s="24">
        <f t="shared" si="4"/>
        <v>100</v>
      </c>
    </row>
    <row r="101" spans="1:4" ht="12.75" customHeight="1">
      <c r="A101" s="5" t="s">
        <v>56</v>
      </c>
      <c r="B101" s="24">
        <v>10000</v>
      </c>
      <c r="C101" s="24"/>
      <c r="D101" s="24">
        <f t="shared" si="4"/>
        <v>10000</v>
      </c>
    </row>
    <row r="102" spans="1:4" ht="15" customHeight="1">
      <c r="A102" s="14" t="s">
        <v>44</v>
      </c>
      <c r="B102" s="35">
        <f>B106+B104</f>
        <v>61216</v>
      </c>
      <c r="C102" s="35">
        <f>SUM(C104:C106)</f>
        <v>1420</v>
      </c>
      <c r="D102" s="35">
        <f t="shared" si="4"/>
        <v>62636</v>
      </c>
    </row>
    <row r="103" spans="1:4" ht="10.5" customHeight="1">
      <c r="A103" s="11" t="s">
        <v>2</v>
      </c>
      <c r="B103" s="25"/>
      <c r="C103" s="25"/>
      <c r="D103" s="25"/>
    </row>
    <row r="104" spans="1:4" ht="12.75" customHeight="1">
      <c r="A104" s="9" t="s">
        <v>131</v>
      </c>
      <c r="B104" s="26">
        <v>600</v>
      </c>
      <c r="C104" s="26"/>
      <c r="D104" s="24">
        <f aca="true" t="shared" si="5" ref="D104:D109">B104+C104</f>
        <v>600</v>
      </c>
    </row>
    <row r="105" spans="1:4" ht="12.75" customHeight="1">
      <c r="A105" s="9" t="s">
        <v>130</v>
      </c>
      <c r="B105" s="26"/>
      <c r="C105" s="26">
        <v>1420</v>
      </c>
      <c r="D105" s="24">
        <f t="shared" si="5"/>
        <v>1420</v>
      </c>
    </row>
    <row r="106" spans="1:4" ht="12.75" customHeight="1">
      <c r="A106" s="9" t="s">
        <v>90</v>
      </c>
      <c r="B106" s="26">
        <v>60616</v>
      </c>
      <c r="C106" s="26"/>
      <c r="D106" s="24">
        <f t="shared" si="5"/>
        <v>60616</v>
      </c>
    </row>
    <row r="107" spans="1:4" ht="12.75" customHeight="1">
      <c r="A107" s="9" t="s">
        <v>77</v>
      </c>
      <c r="B107" s="26">
        <v>52320</v>
      </c>
      <c r="C107" s="26"/>
      <c r="D107" s="24">
        <f t="shared" si="5"/>
        <v>52320</v>
      </c>
    </row>
    <row r="108" spans="1:4" ht="19.5" customHeight="1">
      <c r="A108" s="3" t="s">
        <v>19</v>
      </c>
      <c r="B108" s="23">
        <f>B109+B118</f>
        <v>1049650.6</v>
      </c>
      <c r="C108" s="23">
        <f>C109+C118</f>
        <v>388.5</v>
      </c>
      <c r="D108" s="23">
        <f t="shared" si="5"/>
        <v>1050039.1</v>
      </c>
    </row>
    <row r="109" spans="1:4" ht="15" customHeight="1">
      <c r="A109" s="7" t="s">
        <v>43</v>
      </c>
      <c r="B109" s="29">
        <f>SUM(B112:B117)</f>
        <v>969230.5</v>
      </c>
      <c r="C109" s="29">
        <f>SUM(C112:C117)</f>
        <v>388.5</v>
      </c>
      <c r="D109" s="29">
        <f t="shared" si="5"/>
        <v>969619</v>
      </c>
    </row>
    <row r="110" spans="1:4" ht="10.5" customHeight="1">
      <c r="A110" s="4" t="s">
        <v>2</v>
      </c>
      <c r="B110" s="24"/>
      <c r="C110" s="24"/>
      <c r="D110" s="23"/>
    </row>
    <row r="111" spans="1:4" ht="12.75" customHeight="1">
      <c r="A111" s="6" t="s">
        <v>47</v>
      </c>
      <c r="B111" s="24"/>
      <c r="C111" s="24"/>
      <c r="D111" s="23"/>
    </row>
    <row r="112" spans="1:4" ht="12.75" customHeight="1">
      <c r="A112" s="6" t="s">
        <v>48</v>
      </c>
      <c r="B112" s="24">
        <v>214996</v>
      </c>
      <c r="C112" s="24">
        <v>388.5</v>
      </c>
      <c r="D112" s="24">
        <f aca="true" t="shared" si="6" ref="D112:D118">B112+C112</f>
        <v>215384.5</v>
      </c>
    </row>
    <row r="113" spans="1:4" ht="12.75" customHeight="1">
      <c r="A113" s="5" t="s">
        <v>49</v>
      </c>
      <c r="B113" s="24">
        <v>292763</v>
      </c>
      <c r="C113" s="24"/>
      <c r="D113" s="24">
        <f t="shared" si="6"/>
        <v>292763</v>
      </c>
    </row>
    <row r="114" spans="1:4" ht="12.75" customHeight="1">
      <c r="A114" s="8" t="s">
        <v>22</v>
      </c>
      <c r="B114" s="30">
        <v>383868</v>
      </c>
      <c r="C114" s="30"/>
      <c r="D114" s="24">
        <f t="shared" si="6"/>
        <v>383868</v>
      </c>
    </row>
    <row r="115" spans="1:4" ht="12.75" customHeight="1">
      <c r="A115" s="5" t="s">
        <v>40</v>
      </c>
      <c r="B115" s="24">
        <v>2460</v>
      </c>
      <c r="C115" s="24"/>
      <c r="D115" s="24">
        <f t="shared" si="6"/>
        <v>2460</v>
      </c>
    </row>
    <row r="116" spans="1:4" ht="12.75" customHeight="1">
      <c r="A116" s="5" t="s">
        <v>92</v>
      </c>
      <c r="B116" s="24">
        <v>3721.9</v>
      </c>
      <c r="C116" s="24"/>
      <c r="D116" s="24">
        <f t="shared" si="6"/>
        <v>3721.9</v>
      </c>
    </row>
    <row r="117" spans="1:4" ht="12.75" customHeight="1">
      <c r="A117" s="52" t="s">
        <v>11</v>
      </c>
      <c r="B117" s="53">
        <v>71421.6</v>
      </c>
      <c r="C117" s="53"/>
      <c r="D117" s="53">
        <f t="shared" si="6"/>
        <v>71421.6</v>
      </c>
    </row>
    <row r="118" spans="1:4" ht="15" customHeight="1">
      <c r="A118" s="14" t="s">
        <v>44</v>
      </c>
      <c r="B118" s="35">
        <f>SUM(B120:B122)</f>
        <v>80420.09999999999</v>
      </c>
      <c r="C118" s="35">
        <f>SUM(C120:C122)</f>
        <v>0</v>
      </c>
      <c r="D118" s="35">
        <f t="shared" si="6"/>
        <v>80420.09999999999</v>
      </c>
    </row>
    <row r="119" spans="1:4" ht="10.5" customHeight="1">
      <c r="A119" s="11" t="s">
        <v>2</v>
      </c>
      <c r="B119" s="25"/>
      <c r="C119" s="25"/>
      <c r="D119" s="25"/>
    </row>
    <row r="120" spans="1:4" ht="12.75" customHeight="1">
      <c r="A120" s="5" t="s">
        <v>53</v>
      </c>
      <c r="B120" s="24">
        <v>5545.7</v>
      </c>
      <c r="C120" s="24">
        <v>-500</v>
      </c>
      <c r="D120" s="24">
        <f>B120+C120</f>
        <v>5045.7</v>
      </c>
    </row>
    <row r="121" spans="1:4" ht="12.75" customHeight="1">
      <c r="A121" s="9" t="s">
        <v>91</v>
      </c>
      <c r="B121" s="26">
        <v>60703.7</v>
      </c>
      <c r="C121" s="26">
        <v>500</v>
      </c>
      <c r="D121" s="24">
        <f>B121+C121</f>
        <v>61203.7</v>
      </c>
    </row>
    <row r="122" spans="1:4" ht="12.75" customHeight="1">
      <c r="A122" s="9" t="s">
        <v>92</v>
      </c>
      <c r="B122" s="26">
        <v>14170.7</v>
      </c>
      <c r="C122" s="26"/>
      <c r="D122" s="24">
        <f>B122+C122</f>
        <v>14170.7</v>
      </c>
    </row>
    <row r="123" spans="1:4" ht="19.5" customHeight="1">
      <c r="A123" s="3" t="s">
        <v>20</v>
      </c>
      <c r="B123" s="23">
        <f>B124+B129</f>
        <v>9700</v>
      </c>
      <c r="C123" s="23">
        <f>C124+C129</f>
        <v>0</v>
      </c>
      <c r="D123" s="23">
        <f>D124+D129</f>
        <v>9700</v>
      </c>
    </row>
    <row r="124" spans="1:4" ht="15" customHeight="1">
      <c r="A124" s="7" t="s">
        <v>43</v>
      </c>
      <c r="B124" s="29">
        <f>SUM(B126:B128)</f>
        <v>9400</v>
      </c>
      <c r="C124" s="29">
        <f>SUM(C126:C128)</f>
        <v>0</v>
      </c>
      <c r="D124" s="29">
        <f>B124+C124</f>
        <v>9400</v>
      </c>
    </row>
    <row r="125" spans="1:4" ht="10.5" customHeight="1">
      <c r="A125" s="4" t="s">
        <v>2</v>
      </c>
      <c r="B125" s="24"/>
      <c r="C125" s="24"/>
      <c r="D125" s="23"/>
    </row>
    <row r="126" spans="1:4" ht="12.75" customHeight="1">
      <c r="A126" s="5" t="s">
        <v>11</v>
      </c>
      <c r="B126" s="24">
        <v>8101</v>
      </c>
      <c r="C126" s="24"/>
      <c r="D126" s="24">
        <f>B126+C126</f>
        <v>8101</v>
      </c>
    </row>
    <row r="127" spans="1:4" ht="12.75" customHeight="1">
      <c r="A127" s="5" t="s">
        <v>76</v>
      </c>
      <c r="B127" s="24">
        <v>299</v>
      </c>
      <c r="C127" s="24"/>
      <c r="D127" s="24">
        <f>B127+C127</f>
        <v>299</v>
      </c>
    </row>
    <row r="128" spans="1:4" ht="12.75" customHeight="1">
      <c r="A128" s="5" t="s">
        <v>56</v>
      </c>
      <c r="B128" s="24">
        <v>1000</v>
      </c>
      <c r="C128" s="24"/>
      <c r="D128" s="24">
        <f>B128+C128</f>
        <v>1000</v>
      </c>
    </row>
    <row r="129" spans="1:4" ht="12.75" customHeight="1">
      <c r="A129" s="14" t="s">
        <v>44</v>
      </c>
      <c r="B129" s="35">
        <f>B131</f>
        <v>300</v>
      </c>
      <c r="C129" s="35">
        <f>C131</f>
        <v>0</v>
      </c>
      <c r="D129" s="29">
        <f>B129+C129</f>
        <v>300</v>
      </c>
    </row>
    <row r="130" spans="1:4" ht="10.5" customHeight="1">
      <c r="A130" s="11" t="s">
        <v>2</v>
      </c>
      <c r="B130" s="25"/>
      <c r="C130" s="25"/>
      <c r="D130" s="25"/>
    </row>
    <row r="131" spans="1:4" ht="12.75" customHeight="1">
      <c r="A131" s="6" t="s">
        <v>53</v>
      </c>
      <c r="B131" s="24">
        <v>300</v>
      </c>
      <c r="C131" s="24"/>
      <c r="D131" s="24">
        <f>B131+C131</f>
        <v>300</v>
      </c>
    </row>
    <row r="132" spans="1:4" ht="19.5" customHeight="1">
      <c r="A132" s="13" t="s">
        <v>129</v>
      </c>
      <c r="B132" s="25">
        <f>B133+B137</f>
        <v>152836</v>
      </c>
      <c r="C132" s="25">
        <f>C133+C137</f>
        <v>672.9</v>
      </c>
      <c r="D132" s="25">
        <f>D133+D137</f>
        <v>153508.9</v>
      </c>
    </row>
    <row r="133" spans="1:4" ht="12.75" customHeight="1">
      <c r="A133" s="7" t="s">
        <v>43</v>
      </c>
      <c r="B133" s="29">
        <f>SUM(B135:B136)</f>
        <v>22587</v>
      </c>
      <c r="C133" s="29">
        <f>SUM(C135:C136)</f>
        <v>150</v>
      </c>
      <c r="D133" s="29">
        <f>B133+C133</f>
        <v>22737</v>
      </c>
    </row>
    <row r="134" spans="1:4" ht="10.5" customHeight="1">
      <c r="A134" s="4" t="s">
        <v>2</v>
      </c>
      <c r="B134" s="24"/>
      <c r="C134" s="24"/>
      <c r="D134" s="23"/>
    </row>
    <row r="135" spans="1:4" ht="12.75" customHeight="1">
      <c r="A135" s="5" t="s">
        <v>11</v>
      </c>
      <c r="B135" s="24">
        <v>2587</v>
      </c>
      <c r="C135" s="24">
        <v>150</v>
      </c>
      <c r="D135" s="24">
        <f>B135+C135</f>
        <v>2737</v>
      </c>
    </row>
    <row r="136" spans="1:4" ht="12.75" customHeight="1">
      <c r="A136" s="5" t="s">
        <v>33</v>
      </c>
      <c r="B136" s="24">
        <v>20000</v>
      </c>
      <c r="C136" s="24"/>
      <c r="D136" s="24">
        <f>B136+C136</f>
        <v>20000</v>
      </c>
    </row>
    <row r="137" spans="1:4" ht="12.75" customHeight="1">
      <c r="A137" s="14" t="s">
        <v>44</v>
      </c>
      <c r="B137" s="35">
        <f>SUM(B139:B141)</f>
        <v>130249</v>
      </c>
      <c r="C137" s="35">
        <f>SUM(C139:C141)</f>
        <v>522.9</v>
      </c>
      <c r="D137" s="29">
        <f>B137+C137</f>
        <v>130771.9</v>
      </c>
    </row>
    <row r="138" spans="1:4" ht="10.5" customHeight="1">
      <c r="A138" s="11" t="s">
        <v>2</v>
      </c>
      <c r="B138" s="25"/>
      <c r="C138" s="25"/>
      <c r="D138" s="25"/>
    </row>
    <row r="139" spans="1:4" ht="12.75" customHeight="1">
      <c r="A139" s="6" t="s">
        <v>85</v>
      </c>
      <c r="B139" s="24">
        <v>249</v>
      </c>
      <c r="C139" s="24"/>
      <c r="D139" s="24">
        <f>B139+C139</f>
        <v>249</v>
      </c>
    </row>
    <row r="140" spans="1:4" ht="12.75" customHeight="1">
      <c r="A140" s="6" t="s">
        <v>171</v>
      </c>
      <c r="B140" s="24"/>
      <c r="C140" s="24">
        <v>522.9</v>
      </c>
      <c r="D140" s="24">
        <f>B140+C140</f>
        <v>522.9</v>
      </c>
    </row>
    <row r="141" spans="1:4" ht="12.75" customHeight="1">
      <c r="A141" s="6" t="s">
        <v>142</v>
      </c>
      <c r="B141" s="24">
        <v>130000</v>
      </c>
      <c r="C141" s="24"/>
      <c r="D141" s="24">
        <f>B141+C141</f>
        <v>130000</v>
      </c>
    </row>
    <row r="142" spans="1:4" ht="19.5" customHeight="1">
      <c r="A142" s="3" t="s">
        <v>93</v>
      </c>
      <c r="B142" s="23">
        <f>B143+B151</f>
        <v>78339.7</v>
      </c>
      <c r="C142" s="23">
        <f>C143+C151</f>
        <v>142.6</v>
      </c>
      <c r="D142" s="23">
        <f>D143+D151</f>
        <v>78482.3</v>
      </c>
    </row>
    <row r="143" spans="1:4" ht="15" customHeight="1">
      <c r="A143" s="7" t="s">
        <v>43</v>
      </c>
      <c r="B143" s="29">
        <f>SUM(B145:B149)</f>
        <v>48460</v>
      </c>
      <c r="C143" s="29">
        <f>SUM(C145:C149)</f>
        <v>142.6</v>
      </c>
      <c r="D143" s="29">
        <f>B143+C143</f>
        <v>48602.6</v>
      </c>
    </row>
    <row r="144" spans="1:4" ht="10.5" customHeight="1">
      <c r="A144" s="4" t="s">
        <v>2</v>
      </c>
      <c r="B144" s="24"/>
      <c r="C144" s="24"/>
      <c r="D144" s="23"/>
    </row>
    <row r="145" spans="1:4" ht="12.75" customHeight="1">
      <c r="A145" s="5" t="s">
        <v>11</v>
      </c>
      <c r="B145" s="24">
        <v>281.2</v>
      </c>
      <c r="C145" s="24"/>
      <c r="D145" s="24">
        <f aca="true" t="shared" si="7" ref="D145:D151">B145+C145</f>
        <v>281.2</v>
      </c>
    </row>
    <row r="146" spans="1:4" ht="12.75" customHeight="1">
      <c r="A146" s="5" t="s">
        <v>22</v>
      </c>
      <c r="B146" s="24">
        <v>5500</v>
      </c>
      <c r="C146" s="24"/>
      <c r="D146" s="24">
        <f t="shared" si="7"/>
        <v>5500</v>
      </c>
    </row>
    <row r="147" spans="1:4" ht="12.75" customHeight="1">
      <c r="A147" s="5" t="s">
        <v>94</v>
      </c>
      <c r="B147" s="24">
        <v>451.1</v>
      </c>
      <c r="C147" s="24"/>
      <c r="D147" s="24">
        <f t="shared" si="7"/>
        <v>451.1</v>
      </c>
    </row>
    <row r="148" spans="1:4" ht="12.75" customHeight="1">
      <c r="A148" s="5" t="s">
        <v>174</v>
      </c>
      <c r="B148" s="24"/>
      <c r="C148" s="24">
        <v>142.6</v>
      </c>
      <c r="D148" s="24">
        <f t="shared" si="7"/>
        <v>142.6</v>
      </c>
    </row>
    <row r="149" spans="1:4" ht="12.75" customHeight="1">
      <c r="A149" s="5" t="s">
        <v>92</v>
      </c>
      <c r="B149" s="24">
        <v>42227.7</v>
      </c>
      <c r="C149" s="24"/>
      <c r="D149" s="24">
        <f t="shared" si="7"/>
        <v>42227.7</v>
      </c>
    </row>
    <row r="150" spans="1:4" ht="12.75" customHeight="1">
      <c r="A150" s="5" t="s">
        <v>95</v>
      </c>
      <c r="B150" s="24">
        <v>4195.5</v>
      </c>
      <c r="C150" s="24">
        <v>1000</v>
      </c>
      <c r="D150" s="24">
        <f t="shared" si="7"/>
        <v>5195.5</v>
      </c>
    </row>
    <row r="151" spans="1:4" ht="15" customHeight="1">
      <c r="A151" s="14" t="s">
        <v>44</v>
      </c>
      <c r="B151" s="35">
        <f>B153</f>
        <v>29879.7</v>
      </c>
      <c r="C151" s="35">
        <f>C153</f>
        <v>0</v>
      </c>
      <c r="D151" s="29">
        <f t="shared" si="7"/>
        <v>29879.7</v>
      </c>
    </row>
    <row r="152" spans="1:4" ht="10.5" customHeight="1">
      <c r="A152" s="11" t="s">
        <v>2</v>
      </c>
      <c r="B152" s="25"/>
      <c r="C152" s="25"/>
      <c r="D152" s="25"/>
    </row>
    <row r="153" spans="1:4" ht="12.75" customHeight="1">
      <c r="A153" s="9" t="s">
        <v>92</v>
      </c>
      <c r="B153" s="26">
        <v>29879.7</v>
      </c>
      <c r="C153" s="26"/>
      <c r="D153" s="24">
        <f>B153+C153</f>
        <v>29879.7</v>
      </c>
    </row>
    <row r="154" spans="1:4" ht="12.75" customHeight="1">
      <c r="A154" s="5" t="s">
        <v>77</v>
      </c>
      <c r="B154" s="24">
        <v>1650</v>
      </c>
      <c r="C154" s="24"/>
      <c r="D154" s="24">
        <f>B154+C154</f>
        <v>1650</v>
      </c>
    </row>
    <row r="155" spans="1:4" ht="19.5" customHeight="1">
      <c r="A155" s="3" t="s">
        <v>21</v>
      </c>
      <c r="B155" s="23">
        <f>B156+B175</f>
        <v>2243466.9000000004</v>
      </c>
      <c r="C155" s="23">
        <f>C156+C175</f>
        <v>978406</v>
      </c>
      <c r="D155" s="23">
        <f>D156+D175</f>
        <v>3221872.900000001</v>
      </c>
    </row>
    <row r="156" spans="1:4" ht="12.75" customHeight="1">
      <c r="A156" s="7" t="s">
        <v>43</v>
      </c>
      <c r="B156" s="29">
        <f>SUM(B158:B174)</f>
        <v>2213215.6000000006</v>
      </c>
      <c r="C156" s="29">
        <f>SUM(C158:C174)</f>
        <v>977623.7</v>
      </c>
      <c r="D156" s="29">
        <f>B156+C156</f>
        <v>3190839.3000000007</v>
      </c>
    </row>
    <row r="157" spans="1:4" ht="10.5" customHeight="1">
      <c r="A157" s="4" t="s">
        <v>2</v>
      </c>
      <c r="B157" s="24"/>
      <c r="C157" s="24"/>
      <c r="D157" s="24"/>
    </row>
    <row r="158" spans="1:4" ht="12.75" customHeight="1">
      <c r="A158" s="6" t="s">
        <v>22</v>
      </c>
      <c r="B158" s="24">
        <v>283337</v>
      </c>
      <c r="C158" s="24"/>
      <c r="D158" s="24">
        <f>B158+C158</f>
        <v>283337</v>
      </c>
    </row>
    <row r="159" spans="1:4" ht="12.75" customHeight="1">
      <c r="A159" s="6" t="s">
        <v>38</v>
      </c>
      <c r="B159" s="24"/>
      <c r="C159" s="24"/>
      <c r="D159" s="24"/>
    </row>
    <row r="160" spans="1:4" ht="12.75" customHeight="1">
      <c r="A160" s="6" t="s">
        <v>35</v>
      </c>
      <c r="B160" s="24">
        <v>712853.2</v>
      </c>
      <c r="C160" s="24">
        <f>366345.8+203</f>
        <v>366548.8</v>
      </c>
      <c r="D160" s="24">
        <f aca="true" t="shared" si="8" ref="D160:D175">B160+C160</f>
        <v>1079402</v>
      </c>
    </row>
    <row r="161" spans="1:5" ht="12.75" customHeight="1">
      <c r="A161" s="6" t="s">
        <v>36</v>
      </c>
      <c r="B161" s="24">
        <v>63375</v>
      </c>
      <c r="C161" s="24">
        <f>33210+38</f>
        <v>33248</v>
      </c>
      <c r="D161" s="24">
        <f t="shared" si="8"/>
        <v>96623</v>
      </c>
      <c r="E161" s="1"/>
    </row>
    <row r="162" spans="1:4" ht="12.75" customHeight="1">
      <c r="A162" s="6" t="s">
        <v>37</v>
      </c>
      <c r="B162" s="24">
        <v>1094097.8</v>
      </c>
      <c r="C162" s="24">
        <f>558251.2+1387</f>
        <v>559638.2</v>
      </c>
      <c r="D162" s="24">
        <f t="shared" si="8"/>
        <v>1653736</v>
      </c>
    </row>
    <row r="163" spans="1:4" ht="12.75" customHeight="1">
      <c r="A163" s="6" t="s">
        <v>41</v>
      </c>
      <c r="B163" s="24">
        <v>1330</v>
      </c>
      <c r="C163" s="24"/>
      <c r="D163" s="24">
        <f t="shared" si="8"/>
        <v>1330</v>
      </c>
    </row>
    <row r="164" spans="1:4" ht="12.75" customHeight="1">
      <c r="A164" s="6" t="s">
        <v>96</v>
      </c>
      <c r="B164" s="24">
        <v>1241.2</v>
      </c>
      <c r="C164" s="24">
        <v>2432.7</v>
      </c>
      <c r="D164" s="24">
        <f t="shared" si="8"/>
        <v>3673.8999999999996</v>
      </c>
    </row>
    <row r="165" spans="1:4" ht="12.75" customHeight="1">
      <c r="A165" s="6" t="s">
        <v>132</v>
      </c>
      <c r="B165" s="24">
        <v>34.7</v>
      </c>
      <c r="C165" s="24"/>
      <c r="D165" s="24">
        <f t="shared" si="8"/>
        <v>34.7</v>
      </c>
    </row>
    <row r="166" spans="1:4" ht="12.75" customHeight="1">
      <c r="A166" s="6" t="s">
        <v>120</v>
      </c>
      <c r="B166" s="24">
        <v>18526.1</v>
      </c>
      <c r="C166" s="24">
        <f>5590.3+4289.4</f>
        <v>9879.7</v>
      </c>
      <c r="D166" s="24">
        <f t="shared" si="8"/>
        <v>28405.8</v>
      </c>
    </row>
    <row r="167" spans="1:4" ht="12.75" customHeight="1">
      <c r="A167" s="6" t="s">
        <v>121</v>
      </c>
      <c r="B167" s="24">
        <v>57.5</v>
      </c>
      <c r="C167" s="24">
        <v>28.8</v>
      </c>
      <c r="D167" s="24">
        <f t="shared" si="8"/>
        <v>86.3</v>
      </c>
    </row>
    <row r="168" spans="1:4" ht="12.75" customHeight="1">
      <c r="A168" s="6" t="s">
        <v>161</v>
      </c>
      <c r="B168" s="24"/>
      <c r="C168" s="24">
        <v>477.9</v>
      </c>
      <c r="D168" s="24">
        <f t="shared" si="8"/>
        <v>477.9</v>
      </c>
    </row>
    <row r="169" spans="1:4" ht="12.75" customHeight="1">
      <c r="A169" s="6" t="s">
        <v>122</v>
      </c>
      <c r="B169" s="24">
        <v>746</v>
      </c>
      <c r="C169" s="24"/>
      <c r="D169" s="24">
        <f t="shared" si="8"/>
        <v>746</v>
      </c>
    </row>
    <row r="170" spans="1:4" ht="12.75" customHeight="1">
      <c r="A170" s="6" t="s">
        <v>162</v>
      </c>
      <c r="B170" s="24"/>
      <c r="C170" s="24">
        <v>395</v>
      </c>
      <c r="D170" s="24">
        <f t="shared" si="8"/>
        <v>395</v>
      </c>
    </row>
    <row r="171" spans="1:4" ht="12.75" customHeight="1">
      <c r="A171" s="6" t="s">
        <v>163</v>
      </c>
      <c r="B171" s="24"/>
      <c r="C171" s="24">
        <v>4878</v>
      </c>
      <c r="D171" s="24">
        <f t="shared" si="8"/>
        <v>4878</v>
      </c>
    </row>
    <row r="172" spans="1:4" ht="12.75" customHeight="1">
      <c r="A172" s="6" t="s">
        <v>57</v>
      </c>
      <c r="B172" s="24">
        <v>67.4</v>
      </c>
      <c r="C172" s="24">
        <v>96.6</v>
      </c>
      <c r="D172" s="24">
        <f t="shared" si="8"/>
        <v>164</v>
      </c>
    </row>
    <row r="173" spans="1:4" ht="12.75" customHeight="1">
      <c r="A173" s="5" t="s">
        <v>11</v>
      </c>
      <c r="B173" s="24">
        <v>23489.7</v>
      </c>
      <c r="C173" s="24"/>
      <c r="D173" s="24">
        <f t="shared" si="8"/>
        <v>23489.7</v>
      </c>
    </row>
    <row r="174" spans="1:4" ht="12.75" customHeight="1">
      <c r="A174" s="52" t="s">
        <v>56</v>
      </c>
      <c r="B174" s="53">
        <v>14060</v>
      </c>
      <c r="C174" s="53"/>
      <c r="D174" s="53">
        <f t="shared" si="8"/>
        <v>14060</v>
      </c>
    </row>
    <row r="175" spans="1:4" ht="15" customHeight="1">
      <c r="A175" s="14" t="s">
        <v>44</v>
      </c>
      <c r="B175" s="35">
        <f>SUM(B177:B180)</f>
        <v>30251.3</v>
      </c>
      <c r="C175" s="35">
        <f>SUM(C177:C180)</f>
        <v>782.3</v>
      </c>
      <c r="D175" s="29">
        <f t="shared" si="8"/>
        <v>31033.6</v>
      </c>
    </row>
    <row r="176" spans="1:4" ht="10.5" customHeight="1">
      <c r="A176" s="4" t="s">
        <v>2</v>
      </c>
      <c r="B176" s="25"/>
      <c r="C176" s="25"/>
      <c r="D176" s="25"/>
    </row>
    <row r="177" spans="1:4" ht="12.75" customHeight="1">
      <c r="A177" s="9" t="s">
        <v>53</v>
      </c>
      <c r="B177" s="26">
        <v>24000</v>
      </c>
      <c r="C177" s="26"/>
      <c r="D177" s="24">
        <f>B177+C177</f>
        <v>24000</v>
      </c>
    </row>
    <row r="178" spans="1:4" ht="12.75" customHeight="1">
      <c r="A178" s="6" t="s">
        <v>120</v>
      </c>
      <c r="B178" s="24">
        <v>661.3</v>
      </c>
      <c r="C178" s="24">
        <f>782.3</f>
        <v>782.3</v>
      </c>
      <c r="D178" s="24">
        <f>B178+C178</f>
        <v>1443.6</v>
      </c>
    </row>
    <row r="179" spans="1:4" ht="12.75" customHeight="1">
      <c r="A179" s="9" t="s">
        <v>72</v>
      </c>
      <c r="B179" s="26">
        <v>100</v>
      </c>
      <c r="C179" s="26"/>
      <c r="D179" s="24">
        <f>B179+C179</f>
        <v>100</v>
      </c>
    </row>
    <row r="180" spans="1:4" ht="12.75" customHeight="1">
      <c r="A180" s="6" t="s">
        <v>56</v>
      </c>
      <c r="B180" s="24">
        <v>5490</v>
      </c>
      <c r="C180" s="24"/>
      <c r="D180" s="24">
        <f>B180+C180</f>
        <v>5490</v>
      </c>
    </row>
    <row r="181" spans="1:4" ht="19.5" customHeight="1">
      <c r="A181" s="3" t="s">
        <v>23</v>
      </c>
      <c r="B181" s="23">
        <f>B182+B192</f>
        <v>277890.9</v>
      </c>
      <c r="C181" s="23">
        <f>C182+C192</f>
        <v>5160.1</v>
      </c>
      <c r="D181" s="23">
        <f>D182+D192</f>
        <v>283051</v>
      </c>
    </row>
    <row r="182" spans="1:4" ht="15" customHeight="1">
      <c r="A182" s="7" t="s">
        <v>43</v>
      </c>
      <c r="B182" s="29">
        <f>SUM(B184:B191)</f>
        <v>277440.30000000005</v>
      </c>
      <c r="C182" s="29">
        <f>SUM(C184:C191)</f>
        <v>2160.1</v>
      </c>
      <c r="D182" s="29">
        <f>B182+C182</f>
        <v>279600.4</v>
      </c>
    </row>
    <row r="183" spans="1:4" ht="10.5" customHeight="1">
      <c r="A183" s="4" t="s">
        <v>2</v>
      </c>
      <c r="B183" s="24"/>
      <c r="C183" s="24"/>
      <c r="D183" s="23"/>
    </row>
    <row r="184" spans="1:4" ht="12.75" customHeight="1">
      <c r="A184" s="6" t="s">
        <v>22</v>
      </c>
      <c r="B184" s="24">
        <v>183280.6</v>
      </c>
      <c r="C184" s="24"/>
      <c r="D184" s="24">
        <f aca="true" t="shared" si="9" ref="D184:D192">B184+C184</f>
        <v>183280.6</v>
      </c>
    </row>
    <row r="185" spans="1:4" ht="12.75" customHeight="1">
      <c r="A185" s="6" t="s">
        <v>134</v>
      </c>
      <c r="B185" s="24">
        <v>8760</v>
      </c>
      <c r="C185" s="24"/>
      <c r="D185" s="24">
        <f t="shared" si="9"/>
        <v>8760</v>
      </c>
    </row>
    <row r="186" spans="1:4" ht="12.75" customHeight="1">
      <c r="A186" s="6" t="s">
        <v>97</v>
      </c>
      <c r="B186" s="24">
        <v>50000</v>
      </c>
      <c r="C186" s="24"/>
      <c r="D186" s="24">
        <f t="shared" si="9"/>
        <v>50000</v>
      </c>
    </row>
    <row r="187" spans="1:4" ht="12.75" customHeight="1">
      <c r="A187" s="6" t="s">
        <v>57</v>
      </c>
      <c r="B187" s="24">
        <v>12.6</v>
      </c>
      <c r="C187" s="24">
        <v>-0.2</v>
      </c>
      <c r="D187" s="24">
        <f t="shared" si="9"/>
        <v>12.4</v>
      </c>
    </row>
    <row r="188" spans="1:4" ht="12.75" customHeight="1">
      <c r="A188" s="6" t="s">
        <v>144</v>
      </c>
      <c r="B188" s="24">
        <v>94</v>
      </c>
      <c r="C188" s="24"/>
      <c r="D188" s="24">
        <f t="shared" si="9"/>
        <v>94</v>
      </c>
    </row>
    <row r="189" spans="1:4" ht="12.75" customHeight="1">
      <c r="A189" s="6" t="s">
        <v>164</v>
      </c>
      <c r="B189" s="31"/>
      <c r="C189" s="31">
        <v>1000</v>
      </c>
      <c r="D189" s="24">
        <f t="shared" si="9"/>
        <v>1000</v>
      </c>
    </row>
    <row r="190" spans="1:4" ht="12.75" customHeight="1">
      <c r="A190" s="6" t="s">
        <v>52</v>
      </c>
      <c r="B190" s="31">
        <v>504.7</v>
      </c>
      <c r="C190" s="31">
        <v>1160.3</v>
      </c>
      <c r="D190" s="24">
        <f t="shared" si="9"/>
        <v>1665</v>
      </c>
    </row>
    <row r="191" spans="1:4" ht="12.75" customHeight="1">
      <c r="A191" s="5" t="s">
        <v>11</v>
      </c>
      <c r="B191" s="24">
        <v>34788.4</v>
      </c>
      <c r="C191" s="24"/>
      <c r="D191" s="24">
        <f t="shared" si="9"/>
        <v>34788.4</v>
      </c>
    </row>
    <row r="192" spans="1:4" ht="15" customHeight="1">
      <c r="A192" s="7" t="s">
        <v>44</v>
      </c>
      <c r="B192" s="29">
        <f>SUM(B194:B196)</f>
        <v>450.6</v>
      </c>
      <c r="C192" s="29">
        <f>SUM(C194:C196)</f>
        <v>3000</v>
      </c>
      <c r="D192" s="29">
        <f t="shared" si="9"/>
        <v>3450.6</v>
      </c>
    </row>
    <row r="193" spans="1:4" ht="10.5" customHeight="1">
      <c r="A193" s="4" t="s">
        <v>2</v>
      </c>
      <c r="B193" s="24"/>
      <c r="C193" s="24"/>
      <c r="D193" s="24"/>
    </row>
    <row r="194" spans="1:4" ht="12.75" customHeight="1">
      <c r="A194" s="6" t="s">
        <v>68</v>
      </c>
      <c r="B194" s="24">
        <v>200.6</v>
      </c>
      <c r="C194" s="24"/>
      <c r="D194" s="24">
        <f>B194+C194</f>
        <v>200.6</v>
      </c>
    </row>
    <row r="195" spans="1:4" ht="12.75" customHeight="1">
      <c r="A195" s="6" t="s">
        <v>72</v>
      </c>
      <c r="B195" s="24">
        <v>250</v>
      </c>
      <c r="C195" s="24"/>
      <c r="D195" s="24">
        <f>B195+C195</f>
        <v>250</v>
      </c>
    </row>
    <row r="196" spans="1:4" ht="12.75" customHeight="1">
      <c r="A196" s="6" t="s">
        <v>165</v>
      </c>
      <c r="B196" s="24"/>
      <c r="C196" s="24">
        <v>3000</v>
      </c>
      <c r="D196" s="24">
        <f>B196+C196</f>
        <v>3000</v>
      </c>
    </row>
    <row r="197" spans="1:4" ht="19.5" customHeight="1">
      <c r="A197" s="13" t="s">
        <v>24</v>
      </c>
      <c r="B197" s="50">
        <f>B198+B208</f>
        <v>119164.20000000001</v>
      </c>
      <c r="C197" s="50">
        <f>C198+C208</f>
        <v>30035.399999999998</v>
      </c>
      <c r="D197" s="25">
        <f>D198+D208</f>
        <v>149199.6</v>
      </c>
    </row>
    <row r="198" spans="1:4" ht="15" customHeight="1">
      <c r="A198" s="7" t="s">
        <v>43</v>
      </c>
      <c r="B198" s="29">
        <f>SUM(B200:B207)</f>
        <v>118905.1</v>
      </c>
      <c r="C198" s="29">
        <f>SUM(C200:C207)</f>
        <v>10423.8</v>
      </c>
      <c r="D198" s="29">
        <f>B198+C198</f>
        <v>129328.90000000001</v>
      </c>
    </row>
    <row r="199" spans="1:4" ht="10.5" customHeight="1">
      <c r="A199" s="4" t="s">
        <v>2</v>
      </c>
      <c r="B199" s="24"/>
      <c r="C199" s="24"/>
      <c r="D199" s="24"/>
    </row>
    <row r="200" spans="1:4" ht="12.75" customHeight="1">
      <c r="A200" s="6" t="s">
        <v>22</v>
      </c>
      <c r="B200" s="24">
        <v>85533</v>
      </c>
      <c r="C200" s="24">
        <v>10000</v>
      </c>
      <c r="D200" s="24">
        <f aca="true" t="shared" si="10" ref="D200:D208">B200+C200</f>
        <v>95533</v>
      </c>
    </row>
    <row r="201" spans="1:4" ht="12.75" customHeight="1">
      <c r="A201" s="6" t="s">
        <v>57</v>
      </c>
      <c r="B201" s="24">
        <v>38.1</v>
      </c>
      <c r="C201" s="24">
        <v>19.8</v>
      </c>
      <c r="D201" s="24">
        <f t="shared" si="10"/>
        <v>57.900000000000006</v>
      </c>
    </row>
    <row r="202" spans="1:4" ht="12.75" customHeight="1">
      <c r="A202" s="6" t="s">
        <v>11</v>
      </c>
      <c r="B202" s="24">
        <v>11709</v>
      </c>
      <c r="C202" s="24"/>
      <c r="D202" s="24">
        <f t="shared" si="10"/>
        <v>11709</v>
      </c>
    </row>
    <row r="203" spans="1:4" ht="12.75" customHeight="1">
      <c r="A203" s="6" t="s">
        <v>76</v>
      </c>
      <c r="B203" s="24">
        <v>9727</v>
      </c>
      <c r="C203" s="24"/>
      <c r="D203" s="24">
        <f t="shared" si="10"/>
        <v>9727</v>
      </c>
    </row>
    <row r="204" spans="1:4" ht="12.75" customHeight="1">
      <c r="A204" s="6" t="s">
        <v>167</v>
      </c>
      <c r="B204" s="24"/>
      <c r="C204" s="24">
        <v>364</v>
      </c>
      <c r="D204" s="24">
        <f t="shared" si="10"/>
        <v>364</v>
      </c>
    </row>
    <row r="205" spans="1:4" ht="12.75" customHeight="1">
      <c r="A205" s="6" t="s">
        <v>168</v>
      </c>
      <c r="B205" s="24"/>
      <c r="C205" s="24">
        <v>40</v>
      </c>
      <c r="D205" s="24">
        <f t="shared" si="10"/>
        <v>40</v>
      </c>
    </row>
    <row r="206" spans="1:4" ht="12.75" customHeight="1">
      <c r="A206" s="6" t="s">
        <v>126</v>
      </c>
      <c r="B206" s="24">
        <v>478</v>
      </c>
      <c r="C206" s="24"/>
      <c r="D206" s="24">
        <f t="shared" si="10"/>
        <v>478</v>
      </c>
    </row>
    <row r="207" spans="1:4" ht="12.75" customHeight="1">
      <c r="A207" s="5" t="s">
        <v>56</v>
      </c>
      <c r="B207" s="24">
        <v>11420</v>
      </c>
      <c r="C207" s="24"/>
      <c r="D207" s="24">
        <f t="shared" si="10"/>
        <v>11420</v>
      </c>
    </row>
    <row r="208" spans="1:4" ht="15" customHeight="1">
      <c r="A208" s="7" t="s">
        <v>44</v>
      </c>
      <c r="B208" s="29">
        <f>B211+B210</f>
        <v>259.1</v>
      </c>
      <c r="C208" s="29">
        <f>C211+C210</f>
        <v>19611.6</v>
      </c>
      <c r="D208" s="29">
        <f t="shared" si="10"/>
        <v>19870.699999999997</v>
      </c>
    </row>
    <row r="209" spans="1:4" ht="10.5" customHeight="1">
      <c r="A209" s="4" t="s">
        <v>2</v>
      </c>
      <c r="B209" s="24"/>
      <c r="C209" s="24"/>
      <c r="D209" s="24"/>
    </row>
    <row r="210" spans="1:4" ht="12.75" customHeight="1">
      <c r="A210" s="6" t="s">
        <v>130</v>
      </c>
      <c r="B210" s="27"/>
      <c r="C210" s="27">
        <v>200</v>
      </c>
      <c r="D210" s="24">
        <f>B210+C210</f>
        <v>200</v>
      </c>
    </row>
    <row r="211" spans="1:4" ht="12.75" customHeight="1">
      <c r="A211" s="6" t="s">
        <v>73</v>
      </c>
      <c r="B211" s="27">
        <v>259.1</v>
      </c>
      <c r="C211" s="27">
        <v>19411.6</v>
      </c>
      <c r="D211" s="24">
        <f>B211+C211</f>
        <v>19670.699999999997</v>
      </c>
    </row>
    <row r="212" spans="1:4" ht="21.75" customHeight="1">
      <c r="A212" s="3" t="s">
        <v>45</v>
      </c>
      <c r="B212" s="23">
        <v>4360</v>
      </c>
      <c r="C212" s="23">
        <f>C214+C215</f>
        <v>0</v>
      </c>
      <c r="D212" s="23">
        <f>B212+C212</f>
        <v>4360</v>
      </c>
    </row>
    <row r="213" spans="1:4" ht="10.5" customHeight="1">
      <c r="A213" s="4" t="s">
        <v>2</v>
      </c>
      <c r="B213" s="24"/>
      <c r="C213" s="24"/>
      <c r="D213" s="24"/>
    </row>
    <row r="214" spans="1:4" ht="12.75" customHeight="1">
      <c r="A214" s="6" t="s">
        <v>78</v>
      </c>
      <c r="B214" s="27">
        <v>4360</v>
      </c>
      <c r="C214" s="27">
        <v>-4360</v>
      </c>
      <c r="D214" s="24">
        <f>B214+C214</f>
        <v>0</v>
      </c>
    </row>
    <row r="215" spans="1:4" ht="12.75" customHeight="1">
      <c r="A215" s="6" t="s">
        <v>76</v>
      </c>
      <c r="B215" s="27"/>
      <c r="C215" s="27">
        <v>4360</v>
      </c>
      <c r="D215" s="24">
        <f>B215+C215</f>
        <v>4360</v>
      </c>
    </row>
    <row r="216" spans="1:4" ht="19.5" customHeight="1">
      <c r="A216" s="3" t="s">
        <v>25</v>
      </c>
      <c r="B216" s="23">
        <f>B217+B226</f>
        <v>410948.80000000005</v>
      </c>
      <c r="C216" s="23">
        <f>C217+C226</f>
        <v>2579.6</v>
      </c>
      <c r="D216" s="23">
        <f>D217+D226</f>
        <v>413528.4</v>
      </c>
    </row>
    <row r="217" spans="1:4" ht="15" customHeight="1">
      <c r="A217" s="7" t="s">
        <v>43</v>
      </c>
      <c r="B217" s="29">
        <f>SUM(B219:B225)</f>
        <v>410108.70000000007</v>
      </c>
      <c r="C217" s="29">
        <f>SUM(C219:C225)</f>
        <v>2579.6</v>
      </c>
      <c r="D217" s="29">
        <f>B217+C217</f>
        <v>412688.30000000005</v>
      </c>
    </row>
    <row r="218" spans="1:4" ht="10.5" customHeight="1">
      <c r="A218" s="4" t="s">
        <v>2</v>
      </c>
      <c r="B218" s="24"/>
      <c r="C218" s="24"/>
      <c r="D218" s="24"/>
    </row>
    <row r="219" spans="1:4" ht="12.75" customHeight="1">
      <c r="A219" s="5" t="s">
        <v>26</v>
      </c>
      <c r="B219" s="24">
        <v>329796</v>
      </c>
      <c r="C219" s="24"/>
      <c r="D219" s="24">
        <f aca="true" t="shared" si="11" ref="D219:D226">B219+C219</f>
        <v>329796</v>
      </c>
    </row>
    <row r="220" spans="1:4" ht="12.75" customHeight="1">
      <c r="A220" s="6" t="s">
        <v>76</v>
      </c>
      <c r="B220" s="27">
        <v>113.4</v>
      </c>
      <c r="C220" s="27"/>
      <c r="D220" s="24">
        <f t="shared" si="11"/>
        <v>113.4</v>
      </c>
    </row>
    <row r="221" spans="1:4" ht="12.75" customHeight="1">
      <c r="A221" s="5" t="s">
        <v>11</v>
      </c>
      <c r="B221" s="24">
        <v>11528.9</v>
      </c>
      <c r="C221" s="24"/>
      <c r="D221" s="24">
        <f t="shared" si="11"/>
        <v>11528.9</v>
      </c>
    </row>
    <row r="222" spans="1:4" ht="12.75" customHeight="1">
      <c r="A222" s="6" t="s">
        <v>57</v>
      </c>
      <c r="B222" s="24"/>
      <c r="C222" s="24">
        <v>29.2</v>
      </c>
      <c r="D222" s="24">
        <f t="shared" si="11"/>
        <v>29.2</v>
      </c>
    </row>
    <row r="223" spans="1:4" ht="12.75" customHeight="1">
      <c r="A223" s="5" t="s">
        <v>98</v>
      </c>
      <c r="B223" s="24">
        <v>48670.4</v>
      </c>
      <c r="C223" s="24"/>
      <c r="D223" s="24">
        <f t="shared" si="11"/>
        <v>48670.4</v>
      </c>
    </row>
    <row r="224" spans="1:4" ht="12.75" customHeight="1">
      <c r="A224" s="5" t="s">
        <v>170</v>
      </c>
      <c r="B224" s="24"/>
      <c r="C224" s="24">
        <v>2550.4</v>
      </c>
      <c r="D224" s="24">
        <f t="shared" si="11"/>
        <v>2550.4</v>
      </c>
    </row>
    <row r="225" spans="1:4" ht="12.75" customHeight="1">
      <c r="A225" s="5" t="s">
        <v>56</v>
      </c>
      <c r="B225" s="24">
        <v>20000</v>
      </c>
      <c r="C225" s="24"/>
      <c r="D225" s="24">
        <f t="shared" si="11"/>
        <v>20000</v>
      </c>
    </row>
    <row r="226" spans="1:4" ht="12.75" customHeight="1">
      <c r="A226" s="7" t="s">
        <v>44</v>
      </c>
      <c r="B226" s="29">
        <f>B229+B228</f>
        <v>840.0999999999999</v>
      </c>
      <c r="C226" s="29">
        <f>C229+C228</f>
        <v>0</v>
      </c>
      <c r="D226" s="29">
        <f t="shared" si="11"/>
        <v>840.0999999999999</v>
      </c>
    </row>
    <row r="227" spans="1:4" ht="12.75" customHeight="1">
      <c r="A227" s="4" t="s">
        <v>2</v>
      </c>
      <c r="B227" s="24"/>
      <c r="C227" s="24"/>
      <c r="D227" s="24"/>
    </row>
    <row r="228" spans="1:4" ht="12.75" customHeight="1">
      <c r="A228" s="6" t="s">
        <v>148</v>
      </c>
      <c r="B228" s="24">
        <v>633.4</v>
      </c>
      <c r="C228" s="24"/>
      <c r="D228" s="24">
        <f>B228+C228</f>
        <v>633.4</v>
      </c>
    </row>
    <row r="229" spans="1:4" ht="12.75" customHeight="1">
      <c r="A229" s="55" t="s">
        <v>130</v>
      </c>
      <c r="B229" s="63">
        <v>206.7</v>
      </c>
      <c r="C229" s="63"/>
      <c r="D229" s="53">
        <f>B229+C229</f>
        <v>206.7</v>
      </c>
    </row>
    <row r="230" spans="1:4" ht="12.75" customHeight="1">
      <c r="A230" s="61"/>
      <c r="B230" s="62"/>
      <c r="C230" s="62"/>
      <c r="D230" s="60"/>
    </row>
    <row r="231" spans="1:4" ht="19.5" customHeight="1">
      <c r="A231" s="3" t="s">
        <v>99</v>
      </c>
      <c r="B231" s="23">
        <f>B232+B239</f>
        <v>78634.9</v>
      </c>
      <c r="C231" s="23">
        <f>C232+C239</f>
        <v>10.2</v>
      </c>
      <c r="D231" s="23">
        <f>D232+D239</f>
        <v>78645.09999999999</v>
      </c>
    </row>
    <row r="232" spans="1:4" ht="15" customHeight="1">
      <c r="A232" s="7" t="s">
        <v>43</v>
      </c>
      <c r="B232" s="29">
        <f>SUM(B234:B238)</f>
        <v>51563.6</v>
      </c>
      <c r="C232" s="29">
        <f>SUM(C234:C238)</f>
        <v>10.2</v>
      </c>
      <c r="D232" s="29">
        <f>B232+C232</f>
        <v>51573.799999999996</v>
      </c>
    </row>
    <row r="233" spans="1:4" ht="10.5" customHeight="1">
      <c r="A233" s="4" t="s">
        <v>2</v>
      </c>
      <c r="B233" s="24"/>
      <c r="C233" s="24"/>
      <c r="D233" s="23"/>
    </row>
    <row r="234" spans="1:4" ht="12.75" customHeight="1">
      <c r="A234" s="5" t="s">
        <v>11</v>
      </c>
      <c r="B234" s="24">
        <f>38942.6-31050</f>
        <v>7892.5999999999985</v>
      </c>
      <c r="C234" s="24"/>
      <c r="D234" s="24">
        <f aca="true" t="shared" si="12" ref="D234:D239">B234+C234</f>
        <v>7892.5999999999985</v>
      </c>
    </row>
    <row r="235" spans="1:4" ht="12.75" customHeight="1">
      <c r="A235" s="5" t="s">
        <v>166</v>
      </c>
      <c r="B235" s="24">
        <v>31050</v>
      </c>
      <c r="C235" s="24"/>
      <c r="D235" s="24">
        <f t="shared" si="12"/>
        <v>31050</v>
      </c>
    </row>
    <row r="236" spans="1:4" ht="12.75" customHeight="1">
      <c r="A236" s="5" t="s">
        <v>100</v>
      </c>
      <c r="B236" s="24">
        <v>150</v>
      </c>
      <c r="C236" s="24"/>
      <c r="D236" s="24">
        <f t="shared" si="12"/>
        <v>150</v>
      </c>
    </row>
    <row r="237" spans="1:4" ht="12.75" customHeight="1">
      <c r="A237" s="5" t="s">
        <v>124</v>
      </c>
      <c r="B237" s="24">
        <v>3</v>
      </c>
      <c r="C237" s="24">
        <v>10.2</v>
      </c>
      <c r="D237" s="24">
        <f t="shared" si="12"/>
        <v>13.2</v>
      </c>
    </row>
    <row r="238" spans="1:4" ht="12.75" customHeight="1">
      <c r="A238" s="5" t="s">
        <v>56</v>
      </c>
      <c r="B238" s="24">
        <v>12468</v>
      </c>
      <c r="C238" s="24"/>
      <c r="D238" s="24">
        <f t="shared" si="12"/>
        <v>12468</v>
      </c>
    </row>
    <row r="239" spans="1:4" ht="15" customHeight="1">
      <c r="A239" s="7" t="s">
        <v>44</v>
      </c>
      <c r="B239" s="29">
        <f>SUM(B241:B243)</f>
        <v>27071.3</v>
      </c>
      <c r="C239" s="29">
        <f>SUM(C241:C243)</f>
        <v>0</v>
      </c>
      <c r="D239" s="29">
        <f t="shared" si="12"/>
        <v>27071.3</v>
      </c>
    </row>
    <row r="240" spans="1:4" ht="10.5" customHeight="1">
      <c r="A240" s="4" t="s">
        <v>2</v>
      </c>
      <c r="B240" s="24"/>
      <c r="C240" s="24"/>
      <c r="D240" s="24"/>
    </row>
    <row r="241" spans="1:4" ht="12.75" customHeight="1">
      <c r="A241" s="6" t="s">
        <v>53</v>
      </c>
      <c r="B241" s="24">
        <f>15895.3-13950</f>
        <v>1945.2999999999993</v>
      </c>
      <c r="C241" s="24"/>
      <c r="D241" s="24">
        <f>B241+C241</f>
        <v>1945.2999999999993</v>
      </c>
    </row>
    <row r="242" spans="1:4" ht="12.75" customHeight="1">
      <c r="A242" s="6" t="s">
        <v>166</v>
      </c>
      <c r="B242" s="24">
        <v>13950</v>
      </c>
      <c r="C242" s="24"/>
      <c r="D242" s="24">
        <f>B242+C242</f>
        <v>13950</v>
      </c>
    </row>
    <row r="243" spans="1:4" ht="12.75" customHeight="1">
      <c r="A243" s="5" t="s">
        <v>56</v>
      </c>
      <c r="B243" s="24">
        <v>11176</v>
      </c>
      <c r="C243" s="24"/>
      <c r="D243" s="24">
        <f>B243+C243</f>
        <v>11176</v>
      </c>
    </row>
    <row r="244" spans="1:4" ht="19.5" customHeight="1">
      <c r="A244" s="3" t="s">
        <v>27</v>
      </c>
      <c r="B244" s="23">
        <f>B245</f>
        <v>36028.200000000004</v>
      </c>
      <c r="C244" s="23">
        <f>C245</f>
        <v>-818.4</v>
      </c>
      <c r="D244" s="23">
        <f>D245</f>
        <v>35209.8</v>
      </c>
    </row>
    <row r="245" spans="1:4" ht="15" customHeight="1">
      <c r="A245" s="7" t="s">
        <v>43</v>
      </c>
      <c r="B245" s="29">
        <f>SUM(B247:B249)</f>
        <v>36028.200000000004</v>
      </c>
      <c r="C245" s="29">
        <f>SUM(C247:C249)</f>
        <v>-818.4</v>
      </c>
      <c r="D245" s="29">
        <f>B245+C245</f>
        <v>35209.8</v>
      </c>
    </row>
    <row r="246" spans="1:4" ht="10.5" customHeight="1">
      <c r="A246" s="4" t="s">
        <v>2</v>
      </c>
      <c r="B246" s="23"/>
      <c r="C246" s="23"/>
      <c r="D246" s="23"/>
    </row>
    <row r="247" spans="1:4" ht="12.75" customHeight="1">
      <c r="A247" s="5" t="s">
        <v>42</v>
      </c>
      <c r="B247" s="24">
        <v>2932.2</v>
      </c>
      <c r="C247" s="24">
        <f>-842.9+24.5</f>
        <v>-818.4</v>
      </c>
      <c r="D247" s="24">
        <f>B247+C247</f>
        <v>2113.7999999999997</v>
      </c>
    </row>
    <row r="248" spans="1:4" ht="12.75" customHeight="1">
      <c r="A248" s="5" t="s">
        <v>150</v>
      </c>
      <c r="B248" s="24">
        <v>25335.9</v>
      </c>
      <c r="C248" s="24"/>
      <c r="D248" s="24">
        <f>B248+C248</f>
        <v>25335.9</v>
      </c>
    </row>
    <row r="249" spans="1:4" ht="12.75" customHeight="1">
      <c r="A249" s="5" t="s">
        <v>46</v>
      </c>
      <c r="B249" s="24">
        <v>7760.1</v>
      </c>
      <c r="C249" s="24"/>
      <c r="D249" s="24">
        <f>B249+C249</f>
        <v>7760.1</v>
      </c>
    </row>
    <row r="250" spans="1:4" ht="21.75" customHeight="1">
      <c r="A250" s="3" t="s">
        <v>58</v>
      </c>
      <c r="B250" s="23">
        <f>B255+B257+B260+B263+B266+B272+B275+B279+B262</f>
        <v>673004.2000000001</v>
      </c>
      <c r="C250" s="23">
        <f>C255+C257+C260+C263+C266+C272+C275+C262+C279</f>
        <v>3330.3</v>
      </c>
      <c r="D250" s="23">
        <f>B250+C250</f>
        <v>676334.5000000001</v>
      </c>
    </row>
    <row r="251" spans="1:4" ht="10.5" customHeight="1">
      <c r="A251" s="9" t="s">
        <v>2</v>
      </c>
      <c r="B251" s="23"/>
      <c r="C251" s="23"/>
      <c r="D251" s="23"/>
    </row>
    <row r="252" spans="1:4" ht="12.75" customHeight="1">
      <c r="A252" s="3" t="s">
        <v>43</v>
      </c>
      <c r="B252" s="23">
        <f>B265+B271+B274+B277+B262+B268</f>
        <v>24616.2</v>
      </c>
      <c r="C252" s="23">
        <f>C265+C271+C274+C277+C262+C268</f>
        <v>-97.70000000000005</v>
      </c>
      <c r="D252" s="23">
        <f>B252+C252</f>
        <v>24518.5</v>
      </c>
    </row>
    <row r="253" spans="1:4" ht="12.75" customHeight="1">
      <c r="A253" s="3" t="s">
        <v>44</v>
      </c>
      <c r="B253" s="23">
        <f>B250-B252</f>
        <v>648388.0000000001</v>
      </c>
      <c r="C253" s="23">
        <f>C250-C252</f>
        <v>3428</v>
      </c>
      <c r="D253" s="23">
        <f>B253+C253</f>
        <v>651816.0000000001</v>
      </c>
    </row>
    <row r="254" spans="1:4" ht="10.5" customHeight="1">
      <c r="A254" s="11" t="s">
        <v>59</v>
      </c>
      <c r="B254" s="23"/>
      <c r="C254" s="23"/>
      <c r="D254" s="23"/>
    </row>
    <row r="255" spans="1:4" ht="12" customHeight="1">
      <c r="A255" s="9" t="s">
        <v>60</v>
      </c>
      <c r="B255" s="26">
        <v>4010.3</v>
      </c>
      <c r="C255" s="26"/>
      <c r="D255" s="24">
        <f aca="true" t="shared" si="13" ref="D255:D278">B255+C255</f>
        <v>4010.3</v>
      </c>
    </row>
    <row r="256" spans="1:4" ht="12" customHeight="1">
      <c r="A256" s="9" t="s">
        <v>61</v>
      </c>
      <c r="B256" s="26">
        <v>4010.3</v>
      </c>
      <c r="C256" s="26"/>
      <c r="D256" s="24">
        <f t="shared" si="13"/>
        <v>4010.3</v>
      </c>
    </row>
    <row r="257" spans="1:4" ht="12" customHeight="1">
      <c r="A257" s="9" t="s">
        <v>50</v>
      </c>
      <c r="B257" s="26">
        <v>18110</v>
      </c>
      <c r="C257" s="26"/>
      <c r="D257" s="24">
        <f t="shared" si="13"/>
        <v>18110</v>
      </c>
    </row>
    <row r="258" spans="1:4" ht="12" customHeight="1">
      <c r="A258" s="9" t="s">
        <v>62</v>
      </c>
      <c r="B258" s="26">
        <v>1930</v>
      </c>
      <c r="C258" s="26"/>
      <c r="D258" s="24">
        <f t="shared" si="13"/>
        <v>1930</v>
      </c>
    </row>
    <row r="259" spans="1:4" ht="12" customHeight="1">
      <c r="A259" s="9" t="s">
        <v>151</v>
      </c>
      <c r="B259" s="26">
        <v>16000</v>
      </c>
      <c r="C259" s="26"/>
      <c r="D259" s="24">
        <f t="shared" si="13"/>
        <v>16000</v>
      </c>
    </row>
    <row r="260" spans="1:4" ht="12" customHeight="1">
      <c r="A260" s="9" t="s">
        <v>63</v>
      </c>
      <c r="B260" s="26">
        <v>222096.2</v>
      </c>
      <c r="C260" s="26">
        <v>120</v>
      </c>
      <c r="D260" s="24">
        <f t="shared" si="13"/>
        <v>222216.2</v>
      </c>
    </row>
    <row r="261" spans="1:4" ht="12" customHeight="1">
      <c r="A261" s="9" t="s">
        <v>62</v>
      </c>
      <c r="B261" s="26">
        <v>222096.2</v>
      </c>
      <c r="C261" s="26">
        <v>120</v>
      </c>
      <c r="D261" s="24">
        <f t="shared" si="13"/>
        <v>222216.2</v>
      </c>
    </row>
    <row r="262" spans="1:4" ht="12" customHeight="1">
      <c r="A262" s="9" t="s">
        <v>128</v>
      </c>
      <c r="B262" s="26">
        <v>950</v>
      </c>
      <c r="C262" s="26"/>
      <c r="D262" s="24">
        <f t="shared" si="13"/>
        <v>950</v>
      </c>
    </row>
    <row r="263" spans="1:4" ht="12" customHeight="1">
      <c r="A263" s="9" t="s">
        <v>64</v>
      </c>
      <c r="B263" s="26">
        <v>100952.9</v>
      </c>
      <c r="C263" s="26"/>
      <c r="D263" s="24">
        <f t="shared" si="13"/>
        <v>100952.9</v>
      </c>
    </row>
    <row r="264" spans="1:4" ht="12" customHeight="1">
      <c r="A264" s="9" t="s">
        <v>62</v>
      </c>
      <c r="B264" s="26">
        <v>84669.8</v>
      </c>
      <c r="C264" s="26">
        <v>374.8</v>
      </c>
      <c r="D264" s="24">
        <f t="shared" si="13"/>
        <v>85044.6</v>
      </c>
    </row>
    <row r="265" spans="1:4" ht="12" customHeight="1">
      <c r="A265" s="9" t="s">
        <v>74</v>
      </c>
      <c r="B265" s="26">
        <v>15528</v>
      </c>
      <c r="C265" s="26">
        <v>380.3</v>
      </c>
      <c r="D265" s="24">
        <f t="shared" si="13"/>
        <v>15908.3</v>
      </c>
    </row>
    <row r="266" spans="1:4" ht="12" customHeight="1">
      <c r="A266" s="9" t="s">
        <v>65</v>
      </c>
      <c r="B266" s="26">
        <v>216372.2</v>
      </c>
      <c r="C266" s="26">
        <v>3210.3</v>
      </c>
      <c r="D266" s="24">
        <f t="shared" si="13"/>
        <v>219582.5</v>
      </c>
    </row>
    <row r="267" spans="1:4" ht="12" customHeight="1">
      <c r="A267" s="9" t="s">
        <v>62</v>
      </c>
      <c r="B267" s="26">
        <v>23260</v>
      </c>
      <c r="C267" s="26"/>
      <c r="D267" s="24">
        <f t="shared" si="13"/>
        <v>23260</v>
      </c>
    </row>
    <row r="268" spans="1:4" ht="12" customHeight="1">
      <c r="A268" s="9" t="s">
        <v>74</v>
      </c>
      <c r="B268" s="26">
        <v>130</v>
      </c>
      <c r="C268" s="26"/>
      <c r="D268" s="24">
        <f t="shared" si="13"/>
        <v>130</v>
      </c>
    </row>
    <row r="269" spans="1:4" ht="12" customHeight="1">
      <c r="A269" s="9" t="s">
        <v>133</v>
      </c>
      <c r="B269" s="26">
        <v>71806.3</v>
      </c>
      <c r="C269" s="26">
        <f>667+1219</f>
        <v>1886</v>
      </c>
      <c r="D269" s="24">
        <f t="shared" si="13"/>
        <v>73692.3</v>
      </c>
    </row>
    <row r="270" spans="1:4" ht="12" customHeight="1">
      <c r="A270" s="9" t="s">
        <v>139</v>
      </c>
      <c r="B270" s="26">
        <v>117799.7</v>
      </c>
      <c r="C270" s="26">
        <f>-667-230</f>
        <v>-897</v>
      </c>
      <c r="D270" s="24">
        <f t="shared" si="13"/>
        <v>116902.7</v>
      </c>
    </row>
    <row r="271" spans="1:4" ht="12" customHeight="1">
      <c r="A271" s="9" t="s">
        <v>101</v>
      </c>
      <c r="B271" s="26">
        <f>926.2+2450</f>
        <v>3376.2</v>
      </c>
      <c r="C271" s="26">
        <v>-989</v>
      </c>
      <c r="D271" s="24">
        <f t="shared" si="13"/>
        <v>2387.2</v>
      </c>
    </row>
    <row r="272" spans="1:4" ht="12" customHeight="1">
      <c r="A272" s="9" t="s">
        <v>54</v>
      </c>
      <c r="B272" s="26">
        <v>6548</v>
      </c>
      <c r="C272" s="26"/>
      <c r="D272" s="24">
        <f t="shared" si="13"/>
        <v>6548</v>
      </c>
    </row>
    <row r="273" spans="1:4" ht="12" customHeight="1">
      <c r="A273" s="9" t="s">
        <v>62</v>
      </c>
      <c r="B273" s="26">
        <v>5443</v>
      </c>
      <c r="C273" s="26"/>
      <c r="D273" s="24">
        <f t="shared" si="13"/>
        <v>5443</v>
      </c>
    </row>
    <row r="274" spans="1:4" ht="12" customHeight="1">
      <c r="A274" s="9" t="s">
        <v>66</v>
      </c>
      <c r="B274" s="26">
        <v>320</v>
      </c>
      <c r="C274" s="26"/>
      <c r="D274" s="24">
        <f t="shared" si="13"/>
        <v>320</v>
      </c>
    </row>
    <row r="275" spans="1:4" ht="12" customHeight="1">
      <c r="A275" s="9" t="s">
        <v>51</v>
      </c>
      <c r="B275" s="26">
        <v>103876.2</v>
      </c>
      <c r="C275" s="26"/>
      <c r="D275" s="24">
        <f t="shared" si="13"/>
        <v>103876.2</v>
      </c>
    </row>
    <row r="276" spans="1:4" ht="12" customHeight="1">
      <c r="A276" s="9" t="s">
        <v>62</v>
      </c>
      <c r="B276" s="26">
        <v>97887.2</v>
      </c>
      <c r="C276" s="26">
        <v>-511</v>
      </c>
      <c r="D276" s="24">
        <f t="shared" si="13"/>
        <v>97376.2</v>
      </c>
    </row>
    <row r="277" spans="1:4" ht="12" customHeight="1">
      <c r="A277" s="9" t="s">
        <v>66</v>
      </c>
      <c r="B277" s="26">
        <v>4312</v>
      </c>
      <c r="C277" s="26">
        <v>511</v>
      </c>
      <c r="D277" s="24">
        <f t="shared" si="13"/>
        <v>4823</v>
      </c>
    </row>
    <row r="278" spans="1:4" ht="12" customHeight="1">
      <c r="A278" s="9" t="s">
        <v>140</v>
      </c>
      <c r="B278" s="26">
        <v>1000</v>
      </c>
      <c r="C278" s="26"/>
      <c r="D278" s="24">
        <f t="shared" si="13"/>
        <v>1000</v>
      </c>
    </row>
    <row r="279" spans="1:4" ht="12" customHeight="1" thickBot="1">
      <c r="A279" s="54" t="s">
        <v>152</v>
      </c>
      <c r="B279" s="26">
        <v>88.4</v>
      </c>
      <c r="C279" s="26"/>
      <c r="D279" s="24">
        <v>88.4</v>
      </c>
    </row>
    <row r="280" spans="1:4" ht="21.75" customHeight="1" thickBot="1">
      <c r="A280" s="39" t="s">
        <v>28</v>
      </c>
      <c r="B280" s="36">
        <f>B58+B75+B92+B108+B123+B155+B181+B197+B212+B216+B231+B244+B250+B142+B132</f>
        <v>5524249.200000002</v>
      </c>
      <c r="C280" s="36">
        <f>C58+C75+C92+C108+C123+C155+C181+C197+C212+C216+C231+C244+C250+C142+C132</f>
        <v>1019513.2</v>
      </c>
      <c r="D280" s="56">
        <f>D58+D75+D92+D108+D123+D155+D181+D197+D212+D216+D231+D244+D250+D142+D132</f>
        <v>6543762.4</v>
      </c>
    </row>
    <row r="281" spans="1:4" ht="10.5" customHeight="1">
      <c r="A281" s="45" t="s">
        <v>2</v>
      </c>
      <c r="B281" s="49"/>
      <c r="C281" s="49"/>
      <c r="D281" s="40"/>
    </row>
    <row r="282" spans="1:4" ht="15" customHeight="1">
      <c r="A282" s="46" t="s">
        <v>43</v>
      </c>
      <c r="B282" s="32">
        <f>B59+B76+B93+B109+B124+B143+B156+B182+B198+B212+B217+B232+B245+B252+B133</f>
        <v>4513627.7</v>
      </c>
      <c r="C282" s="32">
        <f>C59+C76+C93+C109+C124+C143+C156+C182+C198+C212+C217+C232+C245+C252+C133</f>
        <v>990538.3999999999</v>
      </c>
      <c r="D282" s="43">
        <f>B282+C282</f>
        <v>5504166.1</v>
      </c>
    </row>
    <row r="283" spans="1:4" ht="15" customHeight="1" thickBot="1">
      <c r="A283" s="47" t="s">
        <v>44</v>
      </c>
      <c r="B283" s="28">
        <f>B70+B102+B118+B151+B175+B192+B208+B239+B253+B137+B226+B89+B129</f>
        <v>1010621.5000000001</v>
      </c>
      <c r="C283" s="28">
        <f>C70+C102+C118+C151+C175+C192+C208+C239+C253+C137+C226+C89+C129</f>
        <v>28974.8</v>
      </c>
      <c r="D283" s="44">
        <f>B283+C283</f>
        <v>1039596.3000000002</v>
      </c>
    </row>
    <row r="284" spans="1:4" ht="19.5" customHeight="1">
      <c r="A284" s="48" t="s">
        <v>69</v>
      </c>
      <c r="B284" s="49">
        <f>B286</f>
        <v>329724.3000000026</v>
      </c>
      <c r="C284" s="49">
        <f>C286</f>
        <v>0</v>
      </c>
      <c r="D284" s="40">
        <f>B284+C284</f>
        <v>329724.3000000026</v>
      </c>
    </row>
    <row r="285" spans="1:4" ht="10.5" customHeight="1">
      <c r="A285" s="41" t="s">
        <v>2</v>
      </c>
      <c r="B285" s="32"/>
      <c r="C285" s="32"/>
      <c r="D285" s="43"/>
    </row>
    <row r="286" spans="1:4" ht="15" customHeight="1" thickBot="1">
      <c r="A286" s="42" t="s">
        <v>70</v>
      </c>
      <c r="B286" s="28">
        <f>B280-B56</f>
        <v>329724.3000000026</v>
      </c>
      <c r="C286" s="28">
        <f>C280-C56</f>
        <v>0</v>
      </c>
      <c r="D286" s="44">
        <f>D280-D56</f>
        <v>329724.30000000075</v>
      </c>
    </row>
    <row r="287" spans="1:4" ht="15" customHeight="1">
      <c r="A287" s="16"/>
      <c r="B287" s="34"/>
      <c r="C287" s="33"/>
      <c r="D287" s="34"/>
    </row>
    <row r="288" ht="1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spans="1:2" ht="12.75" customHeight="1">
      <c r="A297" s="15"/>
      <c r="B297" s="38"/>
    </row>
    <row r="298" ht="12.75" customHeight="1"/>
    <row r="299" spans="1:2" ht="12.75" customHeight="1">
      <c r="A299" s="15"/>
      <c r="B299" s="38"/>
    </row>
    <row r="300" ht="12.75" customHeight="1"/>
    <row r="301" ht="12.75" customHeight="1">
      <c r="A301" s="37"/>
    </row>
    <row r="302" ht="12.75" customHeight="1">
      <c r="A302" s="37"/>
    </row>
    <row r="303" ht="12.75" customHeight="1">
      <c r="A303" s="37"/>
    </row>
    <row r="304" ht="12.75" customHeight="1">
      <c r="A304" s="37"/>
    </row>
    <row r="305" ht="12.75" customHeight="1">
      <c r="A305" s="37"/>
    </row>
    <row r="306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</sheetData>
  <mergeCells count="4">
    <mergeCell ref="A2:D2"/>
    <mergeCell ref="A3:D3"/>
    <mergeCell ref="A8:A9"/>
    <mergeCell ref="A4:D4"/>
  </mergeCells>
  <printOptions horizontalCentered="1"/>
  <pageMargins left="0.3937007874015748" right="0.1968503937007874" top="0.5905511811023623" bottom="0.5905511811023623" header="0.7086614173228347" footer="0.31496062992125984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or511</cp:lastModifiedBy>
  <cp:lastPrinted>2005-09-12T12:22:53Z</cp:lastPrinted>
  <dcterms:created xsi:type="dcterms:W3CDTF">1997-01-24T11:07:25Z</dcterms:created>
  <dcterms:modified xsi:type="dcterms:W3CDTF">2005-09-29T10:26:06Z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459349745</vt:i4>
  </property>
  <property fmtid="{D5CDD505-2E9C-101B-9397-08002B2CF9AE}" pid="3" name="_EmailSubject">
    <vt:lpwstr>3. změna rozpočtu KHK na rok 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-603445581</vt:i4>
  </property>
  <property fmtid="{D5CDD505-2E9C-101B-9397-08002B2CF9AE}" pid="7" name="_ReviewingToolsShownOnce">
    <vt:lpwstr/>
  </property>
</Properties>
</file>