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4865" windowHeight="7875" activeTab="0"/>
  </bookViews>
  <sheets>
    <sheet name="7.ZR" sheetId="1" r:id="rId1"/>
  </sheets>
  <definedNames>
    <definedName name="_xlnm.Print_Titles" localSheetId="0">'7.ZR'!$6:$7</definedName>
  </definedNames>
  <calcPr fullCalcOnLoad="1"/>
</workbook>
</file>

<file path=xl/sharedStrings.xml><?xml version="1.0" encoding="utf-8"?>
<sst xmlns="http://schemas.openxmlformats.org/spreadsheetml/2006/main" count="390" uniqueCount="233">
  <si>
    <t>v tis. Kč</t>
  </si>
  <si>
    <t>daňové příjmy</t>
  </si>
  <si>
    <t>v tom:</t>
  </si>
  <si>
    <t xml:space="preserve">  neinv.d.ze SR v rámci souhrn.dot.vztahu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</si>
  <si>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</si>
  <si>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</si>
  <si>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</si>
  <si>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</si>
  <si>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</si>
  <si>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</si>
  <si>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</si>
  <si>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</si>
  <si>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</si>
  <si>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</si>
  <si>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</si>
  <si>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</si>
  <si>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</si>
  <si>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</si>
  <si>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</si>
  <si>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</si>
  <si>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</si>
  <si>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</si>
  <si>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</si>
  <si>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</si>
  <si>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</si>
  <si>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41 - rezerva a ost.výd.netýk.se odvětví</t>
  </si>
  <si>
    <t>Výdaje celkem</t>
  </si>
  <si>
    <t>neinvestiční přijaté dotace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</si>
  <si>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</si>
  <si>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</si>
  <si>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</si>
  <si>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</si>
  <si>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</si>
  <si>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</si>
  <si>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</si>
  <si>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</si>
  <si>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</si>
  <si>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neinvestiční dotace s.r.o. OREDO</t>
  </si>
  <si>
    <t>soutěže a přehlídky - SR</t>
  </si>
  <si>
    <t>rezerva</t>
  </si>
  <si>
    <t>běžné výdaje</t>
  </si>
  <si>
    <t>kapitálové výdaje</t>
  </si>
  <si>
    <t>kap. 17 - přísp.pro sbory hasičů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</si>
  <si>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</si>
  <si>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</si>
  <si>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</si>
  <si>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</si>
  <si>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</si>
  <si>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</si>
  <si>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</si>
  <si>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</si>
  <si>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</si>
  <si>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</si>
  <si>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</si>
  <si>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</si>
  <si>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</si>
  <si>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</si>
  <si>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</si>
  <si>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>investiční dotace PO</t>
  </si>
  <si>
    <t>neinvestiční dotace obcím</t>
  </si>
  <si>
    <t xml:space="preserve">  z MPSV</t>
  </si>
  <si>
    <t>grantové a dílčí programy a samostatné projekty</t>
  </si>
  <si>
    <t>pronájem a nákl.na detaš.pracoviště</t>
  </si>
  <si>
    <t>dot.na sociál.služby nestát.nezisk.org.-SR</t>
  </si>
  <si>
    <t xml:space="preserve">vodohosp.akce dle vodního zákona </t>
  </si>
  <si>
    <t>kofinancování</t>
  </si>
  <si>
    <t>kap. 13 - evropská integrace</t>
  </si>
  <si>
    <t xml:space="preserve">             z toho: CEP</t>
  </si>
  <si>
    <t>Progr.podp.soc.sl.posk.nestát.nezisk.org.-SR</t>
  </si>
  <si>
    <t xml:space="preserve">Rozpočet </t>
  </si>
  <si>
    <t>rozpočtu</t>
  </si>
  <si>
    <t>odvody PO</t>
  </si>
  <si>
    <t xml:space="preserve">platby za odebr. mn.podzemní vody 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</si>
  <si>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</si>
  <si>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</si>
  <si>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</si>
  <si>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</si>
  <si>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</si>
  <si>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ROZPOČET KRÁLOVÉHRADECKÉHO KRAJE</t>
  </si>
  <si>
    <t>kap. 12 - správa majetku kraje</t>
  </si>
  <si>
    <t>investiční dotace obcím</t>
  </si>
  <si>
    <t>neinvestiční dotace a.s.</t>
  </si>
  <si>
    <t>Příloha č. 1</t>
  </si>
  <si>
    <t>akontace leasingu AC</t>
  </si>
  <si>
    <t>NA ROK 2006</t>
  </si>
  <si>
    <t xml:space="preserve">příjmy v rámci FV </t>
  </si>
  <si>
    <t>přijaté úroky</t>
  </si>
  <si>
    <t>vratka návratné finanční výpomoci</t>
  </si>
  <si>
    <t xml:space="preserve">    v tom odvětví: dopravy</t>
  </si>
  <si>
    <t>program obnovy venkova</t>
  </si>
  <si>
    <t>zastupitelstvo kraje - kapitálové výdaje</t>
  </si>
  <si>
    <t>cestovní ruch - kapitálové výdaje</t>
  </si>
  <si>
    <t>přijaté úvěry</t>
  </si>
  <si>
    <t xml:space="preserve">             kapitálové výdaje odvětví</t>
  </si>
  <si>
    <t xml:space="preserve">                  - neinvestiční příspěvek</t>
  </si>
  <si>
    <t xml:space="preserve">             kapitál.výdaje odvětví</t>
  </si>
  <si>
    <t>kap. 02 - životní prostředí a zemědělství</t>
  </si>
  <si>
    <t>kap. 50 - Fond rozvoje a reprodukce KHK</t>
  </si>
  <si>
    <t xml:space="preserve">  od krajů</t>
  </si>
  <si>
    <t>nájemné - SR</t>
  </si>
  <si>
    <t xml:space="preserve">   z toho: investiční dotace obcím</t>
  </si>
  <si>
    <t xml:space="preserve">                        neinvestiční půjčené prostředky</t>
  </si>
  <si>
    <t xml:space="preserve">             z toho: investiční půjčené prostředky</t>
  </si>
  <si>
    <t>vzd.poskytovatelů a zadavatelů v obl.soc.sl.-SR</t>
  </si>
  <si>
    <t xml:space="preserve">             investiční dotace a.s.</t>
  </si>
  <si>
    <t xml:space="preserve">             investiční dotace PO</t>
  </si>
  <si>
    <t>splátky půjček</t>
  </si>
  <si>
    <t xml:space="preserve">                        investiční dotace PO - CEP</t>
  </si>
  <si>
    <t xml:space="preserve">z toho: projekt HODINA </t>
  </si>
  <si>
    <t>zapojení výsledku hospodaření</t>
  </si>
  <si>
    <t>investiční půjčené prostředky obcím</t>
  </si>
  <si>
    <t xml:space="preserve">   z toho: SÚS</t>
  </si>
  <si>
    <t xml:space="preserve">  z toho: neinvestiční dotace obcím</t>
  </si>
  <si>
    <t>projekt HODINA - z dot.SR z r.2005</t>
  </si>
  <si>
    <t>PHARE 2003-podp.soc.znevýhod.ob.-z dot.SR z r.2005</t>
  </si>
  <si>
    <t>vzd.posk.a zadavatelů v obl.soc.sl.-z dot.SR z r.2005</t>
  </si>
  <si>
    <t xml:space="preserve">  z MMR</t>
  </si>
  <si>
    <t>nedaňové př.odv.soc.v.</t>
  </si>
  <si>
    <t>z toho: daň z příjmů právnických osob za kraje</t>
  </si>
  <si>
    <t xml:space="preserve">                        životní prostředí a zemědělatví</t>
  </si>
  <si>
    <t>volby do zastupitelstev obcí - SR</t>
  </si>
  <si>
    <t>volby do PS Parlamentu ČR - SR</t>
  </si>
  <si>
    <t>vklad pro založení akciové společnosti</t>
  </si>
  <si>
    <t>projekt HODINA - SR</t>
  </si>
  <si>
    <t>projekt fin.asistentů pedagoga - SR</t>
  </si>
  <si>
    <t>investiční přijaté dotace</t>
  </si>
  <si>
    <t>úhrada daně z příjmů právnických osob za kraj</t>
  </si>
  <si>
    <t>kap. 39 - regionální rozvoj</t>
  </si>
  <si>
    <t xml:space="preserve">kap. 40 - územní plánování </t>
  </si>
  <si>
    <t xml:space="preserve">             běžné výdaje odvětví</t>
  </si>
  <si>
    <t>státní informační politika ve vzdělávání - SR</t>
  </si>
  <si>
    <t>vzd.posk.soc.sl.k zavádění standardů kvality soc.sl.-SR</t>
  </si>
  <si>
    <t>OP RLZ 3.3. - administrace projektu - SR</t>
  </si>
  <si>
    <t>kompenzace DPH (PHARE 2003) - SR</t>
  </si>
  <si>
    <t xml:space="preserve">neinvestiční půjčené prostředky   </t>
  </si>
  <si>
    <t xml:space="preserve">investiční půjčené prostředky   </t>
  </si>
  <si>
    <t xml:space="preserve">  z MZ</t>
  </si>
  <si>
    <t xml:space="preserve">  z MK</t>
  </si>
  <si>
    <t xml:space="preserve">  od SÚJB</t>
  </si>
  <si>
    <t xml:space="preserve">  z MPO</t>
  </si>
  <si>
    <t xml:space="preserve">investiční dotace ze SR prostř.čerpacích účtů </t>
  </si>
  <si>
    <t xml:space="preserve">  odvětví kultury</t>
  </si>
  <si>
    <t xml:space="preserve">  odvětví sociálních věcí</t>
  </si>
  <si>
    <t>kapitálové příjmy</t>
  </si>
  <si>
    <t xml:space="preserve">  odvětví školství</t>
  </si>
  <si>
    <t>preventivní programy - SR</t>
  </si>
  <si>
    <t>vzdělávání žáků - dětí azylantů a cizinců - SR</t>
  </si>
  <si>
    <t>podpora romských žáků SŠ - SR</t>
  </si>
  <si>
    <t xml:space="preserve">  z Národního fondu</t>
  </si>
  <si>
    <t>likvidace nepoužitelných léčiv - SR</t>
  </si>
  <si>
    <t>zabránění vzniku, rozvoje a šíření TBC - SR</t>
  </si>
  <si>
    <t>program protidrogové politiky - SR</t>
  </si>
  <si>
    <t>zlepšení ability Oblastní nemocice RK - SR</t>
  </si>
  <si>
    <t>progr.Veřejné informační služby knihoven - SR</t>
  </si>
  <si>
    <t>kulturní aktivity a projekty - SR</t>
  </si>
  <si>
    <t>dot.ze SR posk.prostř.čerp.účtů u ČS</t>
  </si>
  <si>
    <t>vyhledávání budov se zvýš.výskytem radonu - SR</t>
  </si>
  <si>
    <t>kap. 9 - volnočasové aktivity</t>
  </si>
  <si>
    <t xml:space="preserve">kap. 11 - cestovní ruch </t>
  </si>
  <si>
    <t xml:space="preserve">   v tom: PO - investiční dotace</t>
  </si>
  <si>
    <t xml:space="preserve">             nerozděleno</t>
  </si>
  <si>
    <t xml:space="preserve">   v tom: kapitálové výdaje odvětví</t>
  </si>
  <si>
    <t>životní prostředí a zem. - investiční dotace a.s.</t>
  </si>
  <si>
    <t xml:space="preserve">pozměňovací </t>
  </si>
  <si>
    <t>návrhy</t>
  </si>
  <si>
    <t>nedaň.př.odvětví volnočasové aktivity</t>
  </si>
  <si>
    <t>výdaje v rámci finančního vypořádání</t>
  </si>
  <si>
    <t xml:space="preserve">            nerozděleno</t>
  </si>
  <si>
    <t xml:space="preserve">  v tom: PO - investiční dotace</t>
  </si>
  <si>
    <t xml:space="preserve">            OREDO s.r.o. - investiční dotace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</si>
  <si>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</si>
  <si>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</si>
  <si>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</si>
  <si>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</si>
  <si>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</si>
  <si>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>dotace Regionální radě regionu soudržnosti SV</t>
  </si>
  <si>
    <t xml:space="preserve">  od Úřadu vlády</t>
  </si>
  <si>
    <t xml:space="preserve">  ze zahraničí</t>
  </si>
  <si>
    <t>ostatní nedaňové příjmy</t>
  </si>
  <si>
    <t xml:space="preserve">neinvestiční dotace ze SR prostř.čerpacích účtů </t>
  </si>
  <si>
    <t xml:space="preserve">  odv. evropské integrace</t>
  </si>
  <si>
    <t>nedaň.příjmy odv.zdravotnictví</t>
  </si>
  <si>
    <t>nedaň.příjmy odv.správy majetku kraje</t>
  </si>
  <si>
    <t>projekt PILOT 1 a PILOT Z - SR</t>
  </si>
  <si>
    <t>podpora dalšího vzdělávání pedagog.prac. - SR</t>
  </si>
  <si>
    <t>podp.aktivit zaměř.na integraci soc.znevýh.obyv.-SR</t>
  </si>
  <si>
    <t>GS 1.1 podpora podnikání ve vybraných obl. - SR</t>
  </si>
  <si>
    <t>OP RLZ 3.3 Rozv.kapacit dalšího profes.vzd.-SR r.2005</t>
  </si>
  <si>
    <t>EPC - bud.regionál.partnerství - SR</t>
  </si>
  <si>
    <t>technická pomoc - SR</t>
  </si>
  <si>
    <t>ELLA - SR</t>
  </si>
  <si>
    <t>ICN - dot. ze zahraničí</t>
  </si>
  <si>
    <t>předfin.Koneč.uživatelů v rámci GS v opatř.OP RLZ 3.3 - SR</t>
  </si>
  <si>
    <t>GS 4.2.2-Moder.a rozš.ubytovacích kapacit KHK-SR</t>
  </si>
  <si>
    <t>GS 3.2-Integr.obtíž.zaměst.skupin obyv.-SR</t>
  </si>
  <si>
    <t>GS 4.1.2-Medializace turistické nabídky - SR</t>
  </si>
  <si>
    <t>uložení různých odpadů a nebezpeč.látek-Libčany-SR</t>
  </si>
  <si>
    <t xml:space="preserve">  odvětví zdravotnictví</t>
  </si>
  <si>
    <t>GRIP IT - dotace ze zahraničí</t>
  </si>
  <si>
    <t xml:space="preserve">             investiční dotace obcím</t>
  </si>
  <si>
    <t xml:space="preserve">  z SFDI</t>
  </si>
  <si>
    <t>nedaň.příjmy odv.dopravy</t>
  </si>
  <si>
    <t>"Královéhradecký kraj,kraj vašich plánů" - SR</t>
  </si>
  <si>
    <t>volby do 1/3 Senátu a zastupitelstev obcí - SR</t>
  </si>
  <si>
    <t>čin.krajského koordinátora romských poradců-SR</t>
  </si>
  <si>
    <t>silnice II/319 RK-Rokytnice v OH - SR</t>
  </si>
  <si>
    <t>podp.výuky méně vyuč.cizích jazyků - SR</t>
  </si>
  <si>
    <t>náhradní stravování - SR</t>
  </si>
  <si>
    <t>zařízení pro děti vyžadující okamžitou pomoc - SR</t>
  </si>
  <si>
    <t xml:space="preserve">   z toho: neinvestiční dotace obcím</t>
  </si>
  <si>
    <t>po 6. změně</t>
  </si>
  <si>
    <t>kap. 20 - použití sociálního fondu</t>
  </si>
  <si>
    <t>konsolidace výdajů - příděl do soc.fondu</t>
  </si>
  <si>
    <t>zapojení zůstatku sociálního fondu z min.let</t>
  </si>
  <si>
    <t xml:space="preserve">  z SFA</t>
  </si>
  <si>
    <t>GRIP IT - SR</t>
  </si>
  <si>
    <t>vratka prostředků posk.ze SFDI v r.2005</t>
  </si>
  <si>
    <t>sociálně-právní ochrana dětí - SR</t>
  </si>
  <si>
    <t>odstranění havarijního stavu-SOAL Tu - SR</t>
  </si>
  <si>
    <t>průmyslová zóna Solnice-Kvasiny-ost.kapitál.výdaje</t>
  </si>
  <si>
    <t>průmyslová zóna Solnice-Kvasiny-inv.dotace obcím</t>
  </si>
  <si>
    <t>NÁVRH NA 7. ZMĚNU ROZPOČTU</t>
  </si>
  <si>
    <t>7. změna</t>
  </si>
  <si>
    <t>po 7. změně</t>
  </si>
  <si>
    <t>nedňové příjmy odv.životního prostř. a zem.</t>
  </si>
  <si>
    <t xml:space="preserve">  odvětví regionálního rozvoje</t>
  </si>
  <si>
    <t>GS 3.1 - SR</t>
  </si>
  <si>
    <t>projekt "Učíme děti z cizích zemí česky" - SR</t>
  </si>
  <si>
    <t>nákup kompenzačních pomůcek - SR</t>
  </si>
  <si>
    <t xml:space="preserve">             neinvestiční příspěvek PO</t>
  </si>
  <si>
    <t>přijaté půjčky (SFDI)</t>
  </si>
  <si>
    <t>splátky půjček (SFDI)</t>
  </si>
  <si>
    <t>ICN - INTERREG III C - SR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</si>
</sst>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3" fontId="0" fillId="0" borderId="0" xfId="0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1" fillId="0" borderId="1" xfId="18" applyNumberFormat="1" applyFont="1" applyBorder="1" applyAlignment="1">
      <alignment horizontal="center"/>
    </xf>
    <xf numFmtId="165" fontId="1" fillId="0" borderId="5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/>
    </xf>
    <xf numFmtId="165" fontId="0" fillId="0" borderId="2" xfId="18" applyNumberFormat="1" applyBorder="1" applyAlignment="1">
      <alignment/>
    </xf>
    <xf numFmtId="165" fontId="1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2" fillId="0" borderId="4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0" fillId="0" borderId="3" xfId="18" applyNumberFormat="1" applyBorder="1" applyAlignment="1">
      <alignment/>
    </xf>
    <xf numFmtId="165" fontId="2" fillId="0" borderId="2" xfId="18" applyNumberFormat="1" applyFont="1" applyBorder="1" applyAlignment="1">
      <alignment vertic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6" xfId="0" applyFont="1" applyBorder="1" applyAlignment="1">
      <alignment vertical="center"/>
    </xf>
    <xf numFmtId="165" fontId="2" fillId="0" borderId="7" xfId="18" applyNumberFormat="1" applyFont="1" applyBorder="1" applyAlignment="1">
      <alignment vertical="center"/>
    </xf>
    <xf numFmtId="3" fontId="0" fillId="0" borderId="8" xfId="0" applyFont="1" applyBorder="1" applyAlignment="1">
      <alignment vertical="center"/>
    </xf>
    <xf numFmtId="3" fontId="0" fillId="0" borderId="9" xfId="0" applyFont="1" applyBorder="1" applyAlignment="1">
      <alignment vertical="center"/>
    </xf>
    <xf numFmtId="165" fontId="2" fillId="0" borderId="10" xfId="18" applyNumberFormat="1" applyFont="1" applyBorder="1" applyAlignment="1">
      <alignment vertical="center"/>
    </xf>
    <xf numFmtId="3" fontId="2" fillId="0" borderId="8" xfId="0" applyFont="1" applyBorder="1" applyAlignment="1">
      <alignment vertical="center"/>
    </xf>
    <xf numFmtId="3" fontId="2" fillId="0" borderId="11" xfId="0" applyFont="1" applyBorder="1" applyAlignment="1">
      <alignment vertical="center"/>
    </xf>
    <xf numFmtId="165" fontId="2" fillId="0" borderId="12" xfId="18" applyNumberFormat="1" applyFont="1" applyBorder="1" applyAlignment="1">
      <alignment vertical="center"/>
    </xf>
    <xf numFmtId="165" fontId="1" fillId="0" borderId="13" xfId="18" applyNumberFormat="1" applyFont="1" applyBorder="1" applyAlignment="1">
      <alignment/>
    </xf>
    <xf numFmtId="165" fontId="2" fillId="0" borderId="14" xfId="18" applyNumberFormat="1" applyFont="1" applyBorder="1" applyAlignment="1">
      <alignment vertical="center"/>
    </xf>
    <xf numFmtId="165" fontId="2" fillId="0" borderId="15" xfId="18" applyNumberFormat="1" applyFont="1" applyBorder="1" applyAlignment="1">
      <alignment vertical="center"/>
    </xf>
    <xf numFmtId="165" fontId="7" fillId="0" borderId="2" xfId="18" applyNumberFormat="1" applyFont="1" applyBorder="1" applyAlignment="1">
      <alignment vertical="center"/>
    </xf>
    <xf numFmtId="165" fontId="8" fillId="0" borderId="2" xfId="18" applyNumberFormat="1" applyFont="1" applyBorder="1" applyAlignment="1">
      <alignment vertical="center"/>
    </xf>
    <xf numFmtId="165" fontId="8" fillId="0" borderId="10" xfId="18" applyNumberFormat="1" applyFont="1" applyBorder="1" applyAlignment="1">
      <alignment vertical="center"/>
    </xf>
    <xf numFmtId="165" fontId="8" fillId="0" borderId="4" xfId="18" applyNumberFormat="1" applyFont="1" applyBorder="1" applyAlignment="1">
      <alignment vertical="center"/>
    </xf>
    <xf numFmtId="3" fontId="9" fillId="0" borderId="2" xfId="0" applyFont="1" applyBorder="1" applyAlignment="1">
      <alignment/>
    </xf>
    <xf numFmtId="3" fontId="1" fillId="0" borderId="2" xfId="0" applyFont="1" applyFill="1" applyBorder="1" applyAlignment="1">
      <alignment/>
    </xf>
    <xf numFmtId="3" fontId="9" fillId="0" borderId="2" xfId="0" applyFont="1" applyFill="1" applyBorder="1" applyAlignment="1">
      <alignment/>
    </xf>
    <xf numFmtId="3" fontId="0" fillId="0" borderId="5" xfId="0" applyBorder="1" applyAlignment="1">
      <alignment/>
    </xf>
    <xf numFmtId="165" fontId="0" fillId="0" borderId="5" xfId="18" applyNumberFormat="1" applyBorder="1" applyAlignment="1">
      <alignment/>
    </xf>
    <xf numFmtId="165" fontId="7" fillId="0" borderId="16" xfId="18" applyNumberFormat="1" applyFont="1" applyBorder="1" applyAlignment="1">
      <alignment vertical="center"/>
    </xf>
    <xf numFmtId="165" fontId="0" fillId="0" borderId="5" xfId="18" applyNumberFormat="1" applyFont="1" applyBorder="1" applyAlignment="1">
      <alignment/>
    </xf>
    <xf numFmtId="3" fontId="0" fillId="0" borderId="5" xfId="0" applyFont="1" applyBorder="1" applyAlignment="1">
      <alignment/>
    </xf>
    <xf numFmtId="3" fontId="1" fillId="0" borderId="4" xfId="0" applyFont="1" applyBorder="1" applyAlignment="1">
      <alignment/>
    </xf>
    <xf numFmtId="3" fontId="1" fillId="0" borderId="6" xfId="0" applyFont="1" applyBorder="1" applyAlignment="1">
      <alignment/>
    </xf>
    <xf numFmtId="165" fontId="1" fillId="0" borderId="4" xfId="18" applyNumberFormat="1" applyFont="1" applyBorder="1" applyAlignment="1">
      <alignment/>
    </xf>
    <xf numFmtId="165" fontId="1" fillId="0" borderId="14" xfId="18" applyNumberFormat="1" applyFont="1" applyBorder="1" applyAlignment="1">
      <alignment/>
    </xf>
    <xf numFmtId="165" fontId="1" fillId="0" borderId="15" xfId="18" applyNumberFormat="1" applyFont="1" applyBorder="1" applyAlignment="1">
      <alignment/>
    </xf>
    <xf numFmtId="165" fontId="8" fillId="0" borderId="17" xfId="18" applyNumberFormat="1" applyFont="1" applyBorder="1" applyAlignment="1">
      <alignment vertical="center"/>
    </xf>
    <xf numFmtId="165" fontId="7" fillId="0" borderId="13" xfId="18" applyNumberFormat="1" applyFont="1" applyBorder="1" applyAlignment="1">
      <alignment vertical="center"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1" fillId="0" borderId="1" xfId="0" applyFont="1" applyBorder="1" applyAlignment="1">
      <alignment horizontal="center" vertical="center"/>
    </xf>
    <xf numFmtId="3" fontId="0" fillId="0" borderId="5" xfId="0" applyBorder="1" applyAlignment="1">
      <alignment horizontal="center" vertical="center"/>
    </xf>
    <xf numFmtId="3" fontId="7" fillId="0" borderId="0" xfId="0" applyFont="1" applyAlignment="1">
      <alignment horizontal="center"/>
    </xf>
    <xf numFmtId="3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2"/>
  <sheetViews>
    <sheetView tabSelected="1" workbookViewId="0" topLeftCell="A43">
      <selection activeCell="C60" sqref="C60"/>
    </sheetView>
  </sheetViews>
  <sheetFormatPr defaultColWidth="9.00390625" defaultRowHeight="12.75"/>
  <cols>
    <col min="1" max="1" width="43.75390625" style="0" customWidth="1"/>
    <col min="2" max="2" width="17.00390625" style="17" customWidth="1"/>
    <col min="3" max="3" width="17.875" style="17" customWidth="1"/>
    <col min="4" max="4" width="17.875" style="17" hidden="1" customWidth="1"/>
    <col min="5" max="5" width="17.00390625" style="17" customWidth="1"/>
  </cols>
  <sheetData>
    <row r="1" ht="12.75">
      <c r="E1" t="s">
        <v>82</v>
      </c>
    </row>
    <row r="2" spans="1:5" ht="19.5" customHeight="1">
      <c r="A2" s="65" t="s">
        <v>78</v>
      </c>
      <c r="B2" s="65"/>
      <c r="C2" s="65"/>
      <c r="D2" s="65"/>
      <c r="E2" s="65"/>
    </row>
    <row r="3" spans="1:5" ht="19.5" customHeight="1">
      <c r="A3" s="66" t="s">
        <v>84</v>
      </c>
      <c r="B3" s="66"/>
      <c r="C3" s="66"/>
      <c r="D3" s="66"/>
      <c r="E3" s="66"/>
    </row>
    <row r="4" spans="1:5" ht="19.5" customHeight="1">
      <c r="A4" s="69" t="s">
        <v>221</v>
      </c>
      <c r="B4" s="70"/>
      <c r="C4" s="70"/>
      <c r="D4" s="70"/>
      <c r="E4" s="70"/>
    </row>
    <row r="5" spans="1:5" ht="15" customHeight="1">
      <c r="A5" s="9"/>
      <c r="B5" s="16"/>
      <c r="C5" s="16"/>
      <c r="D5" s="16"/>
      <c r="E5" s="16" t="s">
        <v>0</v>
      </c>
    </row>
    <row r="6" spans="1:5" ht="12.75" customHeight="1">
      <c r="A6" s="67" t="s">
        <v>5</v>
      </c>
      <c r="B6" s="18" t="s">
        <v>69</v>
      </c>
      <c r="C6" s="18" t="s">
        <v>222</v>
      </c>
      <c r="D6" s="18" t="s">
        <v>163</v>
      </c>
      <c r="E6" s="18" t="s">
        <v>69</v>
      </c>
    </row>
    <row r="7" spans="1:5" ht="12.75" customHeight="1">
      <c r="A7" s="68"/>
      <c r="B7" s="19" t="s">
        <v>210</v>
      </c>
      <c r="C7" s="19" t="s">
        <v>70</v>
      </c>
      <c r="D7" s="19" t="s">
        <v>164</v>
      </c>
      <c r="E7" s="19" t="s">
        <v>223</v>
      </c>
    </row>
    <row r="8" spans="1:5" ht="15" customHeight="1">
      <c r="A8" s="1" t="s">
        <v>6</v>
      </c>
      <c r="B8" s="18"/>
      <c r="C8" s="20"/>
      <c r="D8" s="20"/>
      <c r="E8" s="18"/>
    </row>
    <row r="9" spans="1:5" ht="12.75">
      <c r="A9" s="2" t="s">
        <v>1</v>
      </c>
      <c r="B9" s="21">
        <v>2584931.7</v>
      </c>
      <c r="C9" s="21"/>
      <c r="D9" s="21"/>
      <c r="E9" s="21">
        <f>B9+C9+D9</f>
        <v>2584931.7</v>
      </c>
    </row>
    <row r="10" spans="1:5" ht="12.75">
      <c r="A10" s="8" t="s">
        <v>118</v>
      </c>
      <c r="B10" s="24">
        <v>24543.4</v>
      </c>
      <c r="C10" s="24"/>
      <c r="D10" s="24"/>
      <c r="E10" s="24">
        <f>B10+C10</f>
        <v>24543.4</v>
      </c>
    </row>
    <row r="11" spans="1:5" ht="12.75">
      <c r="A11" s="2" t="s">
        <v>56</v>
      </c>
      <c r="B11" s="21">
        <f>SUM(B13:B24)</f>
        <v>262783.5</v>
      </c>
      <c r="C11" s="21">
        <f>SUM(C13:C24)</f>
        <v>14000</v>
      </c>
      <c r="D11" s="21">
        <f>SUM(D13:D24)</f>
        <v>0</v>
      </c>
      <c r="E11" s="21">
        <f>B11+C11+D11</f>
        <v>276783.5</v>
      </c>
    </row>
    <row r="12" spans="1:5" ht="9.75" customHeight="1">
      <c r="A12" s="10" t="s">
        <v>77</v>
      </c>
      <c r="B12" s="21"/>
      <c r="C12" s="21"/>
      <c r="D12" s="21"/>
      <c r="E12" s="21"/>
    </row>
    <row r="13" spans="1:5" ht="12.75">
      <c r="A13" s="8" t="s">
        <v>86</v>
      </c>
      <c r="B13" s="24">
        <v>5887</v>
      </c>
      <c r="C13" s="24"/>
      <c r="D13" s="24"/>
      <c r="E13" s="24">
        <f>B13+C13</f>
        <v>5887</v>
      </c>
    </row>
    <row r="14" spans="1:5" ht="12.75">
      <c r="A14" s="8" t="s">
        <v>87</v>
      </c>
      <c r="B14" s="24">
        <v>1444</v>
      </c>
      <c r="C14" s="24"/>
      <c r="D14" s="24"/>
      <c r="E14" s="24">
        <f>B14+C14</f>
        <v>1444</v>
      </c>
    </row>
    <row r="15" spans="1:5" ht="12.75">
      <c r="A15" s="8" t="s">
        <v>106</v>
      </c>
      <c r="B15" s="24">
        <v>50200</v>
      </c>
      <c r="C15" s="24"/>
      <c r="D15" s="24"/>
      <c r="E15" s="24">
        <f>B15+C15</f>
        <v>50200</v>
      </c>
    </row>
    <row r="16" spans="1:5" ht="12.75">
      <c r="A16" s="8" t="s">
        <v>72</v>
      </c>
      <c r="B16" s="24">
        <v>27400</v>
      </c>
      <c r="C16" s="24"/>
      <c r="D16" s="24"/>
      <c r="E16" s="24">
        <f>B16+C16</f>
        <v>27400</v>
      </c>
    </row>
    <row r="17" spans="1:5" ht="12.75">
      <c r="A17" s="8" t="s">
        <v>224</v>
      </c>
      <c r="B17" s="24"/>
      <c r="C17" s="24">
        <v>14000</v>
      </c>
      <c r="D17" s="24"/>
      <c r="E17" s="24">
        <f>B17+C17</f>
        <v>14000</v>
      </c>
    </row>
    <row r="18" spans="1:5" ht="12.75">
      <c r="A18" s="8" t="s">
        <v>117</v>
      </c>
      <c r="B18" s="24">
        <v>102.1</v>
      </c>
      <c r="C18" s="24"/>
      <c r="D18" s="24"/>
      <c r="E18" s="24">
        <f aca="true" t="shared" si="0" ref="E18:E24">B18+C18+D18</f>
        <v>102.1</v>
      </c>
    </row>
    <row r="19" spans="1:5" ht="12.75">
      <c r="A19" s="8" t="s">
        <v>201</v>
      </c>
      <c r="B19" s="24">
        <v>215.4</v>
      </c>
      <c r="C19" s="24"/>
      <c r="D19" s="24"/>
      <c r="E19" s="24">
        <f t="shared" si="0"/>
        <v>215.4</v>
      </c>
    </row>
    <row r="20" spans="1:5" ht="12.75">
      <c r="A20" s="8" t="s">
        <v>165</v>
      </c>
      <c r="B20" s="24">
        <v>1678.8</v>
      </c>
      <c r="C20" s="24"/>
      <c r="D20" s="24"/>
      <c r="E20" s="24">
        <f t="shared" si="0"/>
        <v>1678.8</v>
      </c>
    </row>
    <row r="21" spans="1:5" ht="12.75">
      <c r="A21" s="8" t="s">
        <v>181</v>
      </c>
      <c r="B21" s="24">
        <v>17381.7</v>
      </c>
      <c r="C21" s="24"/>
      <c r="D21" s="24"/>
      <c r="E21" s="24">
        <f t="shared" si="0"/>
        <v>17381.7</v>
      </c>
    </row>
    <row r="22" spans="1:5" ht="12.75">
      <c r="A22" s="8" t="s">
        <v>182</v>
      </c>
      <c r="B22" s="24">
        <v>272</v>
      </c>
      <c r="C22" s="24"/>
      <c r="D22" s="24"/>
      <c r="E22" s="24">
        <f t="shared" si="0"/>
        <v>272</v>
      </c>
    </row>
    <row r="23" spans="1:5" ht="12.75">
      <c r="A23" s="8" t="s">
        <v>178</v>
      </c>
      <c r="B23" s="24">
        <v>86.1</v>
      </c>
      <c r="C23" s="24"/>
      <c r="D23" s="24"/>
      <c r="E23" s="24">
        <f t="shared" si="0"/>
        <v>86.1</v>
      </c>
    </row>
    <row r="24" spans="1:5" ht="12.75">
      <c r="A24" s="8" t="s">
        <v>71</v>
      </c>
      <c r="B24" s="24">
        <f>SUM(B25:B30)</f>
        <v>158116.4</v>
      </c>
      <c r="C24" s="24">
        <f>SUM(C25:C30)</f>
        <v>0</v>
      </c>
      <c r="D24" s="24">
        <f>SUM(D25:D30)</f>
        <v>0</v>
      </c>
      <c r="E24" s="24">
        <f t="shared" si="0"/>
        <v>158116.4</v>
      </c>
    </row>
    <row r="25" spans="1:5" ht="12.75">
      <c r="A25" s="8" t="s">
        <v>88</v>
      </c>
      <c r="B25" s="24">
        <v>63100</v>
      </c>
      <c r="C25" s="24"/>
      <c r="D25" s="24"/>
      <c r="E25" s="24">
        <f>B25+C25</f>
        <v>63100</v>
      </c>
    </row>
    <row r="26" spans="1:5" ht="12.75">
      <c r="A26" s="8" t="s">
        <v>119</v>
      </c>
      <c r="B26" s="24">
        <v>3490</v>
      </c>
      <c r="C26" s="24"/>
      <c r="D26" s="24"/>
      <c r="E26" s="24">
        <f>B26+C26</f>
        <v>3490</v>
      </c>
    </row>
    <row r="27" spans="1:5" ht="12.75">
      <c r="A27" s="8" t="s">
        <v>73</v>
      </c>
      <c r="B27" s="24">
        <v>33812.4</v>
      </c>
      <c r="C27" s="24"/>
      <c r="D27" s="24"/>
      <c r="E27" s="24">
        <f>B27+C27+D27</f>
        <v>33812.4</v>
      </c>
    </row>
    <row r="28" spans="1:5" ht="12.75">
      <c r="A28" s="8" t="s">
        <v>74</v>
      </c>
      <c r="B28" s="24">
        <v>32694</v>
      </c>
      <c r="C28" s="24"/>
      <c r="D28" s="24"/>
      <c r="E28" s="24">
        <f>B28+C28+D28</f>
        <v>32694</v>
      </c>
    </row>
    <row r="29" spans="1:5" ht="12.75">
      <c r="A29" s="8" t="s">
        <v>75</v>
      </c>
      <c r="B29" s="24">
        <v>3890</v>
      </c>
      <c r="C29" s="24"/>
      <c r="D29" s="24"/>
      <c r="E29" s="24">
        <f>B29+C29</f>
        <v>3890</v>
      </c>
    </row>
    <row r="30" spans="1:5" ht="12.75">
      <c r="A30" s="8" t="s">
        <v>76</v>
      </c>
      <c r="B30" s="24">
        <v>21130</v>
      </c>
      <c r="C30" s="24"/>
      <c r="D30" s="24"/>
      <c r="E30" s="24">
        <f>B30+C30</f>
        <v>21130</v>
      </c>
    </row>
    <row r="31" spans="1:5" ht="12.75">
      <c r="A31" s="12" t="s">
        <v>143</v>
      </c>
      <c r="B31" s="23">
        <f>B33+B34</f>
        <v>9927.9</v>
      </c>
      <c r="C31" s="23">
        <f>C33+C34</f>
        <v>1750</v>
      </c>
      <c r="D31" s="23">
        <f>D33+D34</f>
        <v>0</v>
      </c>
      <c r="E31" s="21">
        <f>B31+C31+D31</f>
        <v>11677.9</v>
      </c>
    </row>
    <row r="32" spans="1:5" ht="9.75" customHeight="1">
      <c r="A32" s="10" t="s">
        <v>77</v>
      </c>
      <c r="B32" s="24"/>
      <c r="C32" s="24"/>
      <c r="D32" s="24"/>
      <c r="E32" s="24"/>
    </row>
    <row r="33" spans="1:5" ht="12.75">
      <c r="A33" s="8" t="s">
        <v>144</v>
      </c>
      <c r="B33" s="24">
        <v>9640.9</v>
      </c>
      <c r="C33" s="24">
        <v>1750</v>
      </c>
      <c r="D33" s="24"/>
      <c r="E33" s="24">
        <f>B33+C33+D33</f>
        <v>11390.9</v>
      </c>
    </row>
    <row r="34" spans="1:5" ht="12.75">
      <c r="A34" s="8" t="s">
        <v>197</v>
      </c>
      <c r="B34" s="24">
        <v>287</v>
      </c>
      <c r="C34" s="24"/>
      <c r="D34" s="24"/>
      <c r="E34" s="24">
        <f>B34+C34+D34</f>
        <v>287</v>
      </c>
    </row>
    <row r="35" spans="1:5" ht="12.75">
      <c r="A35" s="2" t="s">
        <v>27</v>
      </c>
      <c r="B35" s="21">
        <f>SUM(B37:B50)</f>
        <v>4569715.199999999</v>
      </c>
      <c r="C35" s="21">
        <f>SUM(C37:C50)</f>
        <v>12129.600000000002</v>
      </c>
      <c r="D35" s="21">
        <f>SUM(D37:D50)</f>
        <v>0</v>
      </c>
      <c r="E35" s="21">
        <f>B35+C35+D35</f>
        <v>4581844.799999999</v>
      </c>
    </row>
    <row r="36" spans="1:5" ht="9.75" customHeight="1">
      <c r="A36" s="3" t="s">
        <v>2</v>
      </c>
      <c r="B36" s="22"/>
      <c r="C36" s="22"/>
      <c r="D36" s="22"/>
      <c r="E36" s="22"/>
    </row>
    <row r="37" spans="1:5" ht="12.75">
      <c r="A37" s="4" t="s">
        <v>3</v>
      </c>
      <c r="B37" s="22">
        <v>409881</v>
      </c>
      <c r="C37" s="22"/>
      <c r="D37" s="22"/>
      <c r="E37" s="24">
        <f aca="true" t="shared" si="1" ref="E37:E48">B37+C37</f>
        <v>409881</v>
      </c>
    </row>
    <row r="38" spans="1:5" ht="12.75">
      <c r="A38" s="4" t="s">
        <v>28</v>
      </c>
      <c r="B38" s="22">
        <v>21228.2</v>
      </c>
      <c r="C38" s="22">
        <f>374.6+82.1+6000</f>
        <v>6456.7</v>
      </c>
      <c r="D38" s="22"/>
      <c r="E38" s="24">
        <f t="shared" si="1"/>
        <v>27684.9</v>
      </c>
    </row>
    <row r="39" spans="1:5" ht="12.75" customHeight="1">
      <c r="A39" s="4" t="s">
        <v>49</v>
      </c>
      <c r="B39" s="22">
        <v>4036710.6</v>
      </c>
      <c r="C39" s="22">
        <f>4.4+8+1278.1+1209+235.4+134.3+526+13+5-80.9-55.4-0.1-20-2.4</f>
        <v>3254.4</v>
      </c>
      <c r="D39" s="22"/>
      <c r="E39" s="24">
        <f t="shared" si="1"/>
        <v>4039965</v>
      </c>
    </row>
    <row r="40" spans="1:5" ht="12.75">
      <c r="A40" s="4" t="s">
        <v>60</v>
      </c>
      <c r="B40" s="22">
        <v>77246.3</v>
      </c>
      <c r="C40" s="22">
        <f>570+835.3+596.9-29.3</f>
        <v>1972.8999999999999</v>
      </c>
      <c r="D40" s="22"/>
      <c r="E40" s="24">
        <f t="shared" si="1"/>
        <v>79219.2</v>
      </c>
    </row>
    <row r="41" spans="1:5" ht="12.75">
      <c r="A41" s="4" t="s">
        <v>116</v>
      </c>
      <c r="B41" s="22">
        <v>18615.8</v>
      </c>
      <c r="C41" s="22">
        <f>417.9+66.3-24.1</f>
        <v>460.09999999999997</v>
      </c>
      <c r="D41" s="22"/>
      <c r="E41" s="24">
        <f t="shared" si="1"/>
        <v>19075.899999999998</v>
      </c>
    </row>
    <row r="42" spans="1:5" ht="12.75">
      <c r="A42" s="4" t="s">
        <v>136</v>
      </c>
      <c r="B42" s="22">
        <v>50</v>
      </c>
      <c r="C42" s="22"/>
      <c r="D42" s="22"/>
      <c r="E42" s="24">
        <f t="shared" si="1"/>
        <v>50</v>
      </c>
    </row>
    <row r="43" spans="1:5" ht="12.75">
      <c r="A43" s="4" t="s">
        <v>137</v>
      </c>
      <c r="B43" s="22">
        <v>452</v>
      </c>
      <c r="C43" s="22"/>
      <c r="D43" s="22"/>
      <c r="E43" s="24">
        <f t="shared" si="1"/>
        <v>452</v>
      </c>
    </row>
    <row r="44" spans="1:5" ht="12.75">
      <c r="A44" s="4" t="s">
        <v>148</v>
      </c>
      <c r="B44" s="22">
        <v>856.5</v>
      </c>
      <c r="C44" s="22">
        <v>-127.4</v>
      </c>
      <c r="D44" s="22"/>
      <c r="E44" s="24">
        <f t="shared" si="1"/>
        <v>729.1</v>
      </c>
    </row>
    <row r="45" spans="1:5" ht="12.75">
      <c r="A45" s="4" t="s">
        <v>176</v>
      </c>
      <c r="B45" s="22">
        <v>66</v>
      </c>
      <c r="C45" s="22"/>
      <c r="D45" s="22"/>
      <c r="E45" s="24">
        <f t="shared" si="1"/>
        <v>66</v>
      </c>
    </row>
    <row r="46" spans="1:5" ht="12.75">
      <c r="A46" s="4" t="s">
        <v>138</v>
      </c>
      <c r="B46" s="22">
        <v>8.7</v>
      </c>
      <c r="C46" s="22">
        <v>1.7</v>
      </c>
      <c r="D46" s="22"/>
      <c r="E46" s="24">
        <f t="shared" si="1"/>
        <v>10.399999999999999</v>
      </c>
    </row>
    <row r="47" spans="1:5" ht="12.75">
      <c r="A47" s="4" t="s">
        <v>29</v>
      </c>
      <c r="B47" s="22">
        <v>318.1</v>
      </c>
      <c r="C47" s="22">
        <v>101.2</v>
      </c>
      <c r="D47" s="22"/>
      <c r="E47" s="24">
        <f t="shared" si="1"/>
        <v>419.3</v>
      </c>
    </row>
    <row r="48" spans="1:5" ht="12.75">
      <c r="A48" s="4" t="s">
        <v>177</v>
      </c>
      <c r="B48" s="22">
        <v>1390.9</v>
      </c>
      <c r="C48" s="22"/>
      <c r="D48" s="22"/>
      <c r="E48" s="24">
        <f t="shared" si="1"/>
        <v>1390.9</v>
      </c>
    </row>
    <row r="49" spans="1:5" ht="12.75">
      <c r="A49" s="4" t="s">
        <v>98</v>
      </c>
      <c r="B49" s="22">
        <v>810</v>
      </c>
      <c r="C49" s="22"/>
      <c r="D49" s="22"/>
      <c r="E49" s="24">
        <f>B49+C49+D49</f>
        <v>810</v>
      </c>
    </row>
    <row r="50" spans="1:5" ht="12.75">
      <c r="A50" s="4" t="s">
        <v>30</v>
      </c>
      <c r="B50" s="22">
        <v>2081.1</v>
      </c>
      <c r="C50" s="22">
        <v>10</v>
      </c>
      <c r="D50" s="22"/>
      <c r="E50" s="24">
        <f>B50+C50+D50</f>
        <v>2091.1</v>
      </c>
    </row>
    <row r="51" spans="1:5" ht="12.75">
      <c r="A51" s="12" t="s">
        <v>179</v>
      </c>
      <c r="B51" s="23">
        <f>B53+B54</f>
        <v>1292.3000000000002</v>
      </c>
      <c r="C51" s="23">
        <f>C53+C54</f>
        <v>970.7</v>
      </c>
      <c r="D51" s="23"/>
      <c r="E51" s="21">
        <f>B51+C51</f>
        <v>2263</v>
      </c>
    </row>
    <row r="52" spans="1:5" ht="12.75">
      <c r="A52" s="3" t="s">
        <v>2</v>
      </c>
      <c r="B52" s="22"/>
      <c r="C52" s="22"/>
      <c r="D52" s="22"/>
      <c r="E52" s="24"/>
    </row>
    <row r="53" spans="1:5" ht="12.75">
      <c r="A53" s="4" t="s">
        <v>141</v>
      </c>
      <c r="B53" s="22">
        <v>106.4</v>
      </c>
      <c r="C53" s="22">
        <f>79+750.4</f>
        <v>829.4</v>
      </c>
      <c r="D53" s="22"/>
      <c r="E53" s="24">
        <f>B53+C53</f>
        <v>935.8</v>
      </c>
    </row>
    <row r="54" spans="1:5" ht="12.75">
      <c r="A54" s="53" t="s">
        <v>180</v>
      </c>
      <c r="B54" s="54">
        <v>1185.9</v>
      </c>
      <c r="C54" s="54">
        <v>141.3</v>
      </c>
      <c r="D54" s="54"/>
      <c r="E54" s="56">
        <f>B54+C54</f>
        <v>1327.2</v>
      </c>
    </row>
    <row r="55" spans="1:5" ht="12.75">
      <c r="A55" s="2" t="s">
        <v>125</v>
      </c>
      <c r="B55" s="21">
        <f>SUM(B57:B62)</f>
        <v>133579.9</v>
      </c>
      <c r="C55" s="21">
        <f>SUM(C57:C62)</f>
        <v>-8128.4</v>
      </c>
      <c r="D55" s="21"/>
      <c r="E55" s="21">
        <f>B55+C55</f>
        <v>125451.5</v>
      </c>
    </row>
    <row r="56" spans="1:5" ht="12.75">
      <c r="A56" s="3" t="s">
        <v>2</v>
      </c>
      <c r="B56" s="22"/>
      <c r="C56" s="22"/>
      <c r="D56" s="22"/>
      <c r="E56" s="22"/>
    </row>
    <row r="57" spans="1:5" ht="12.75">
      <c r="A57" s="4" t="s">
        <v>49</v>
      </c>
      <c r="B57" s="22">
        <v>2564.7</v>
      </c>
      <c r="C57" s="22">
        <v>474</v>
      </c>
      <c r="D57" s="22"/>
      <c r="E57" s="24">
        <f aca="true" t="shared" si="2" ref="E57:E63">B57+C57</f>
        <v>3038.7</v>
      </c>
    </row>
    <row r="58" spans="1:5" ht="12.75">
      <c r="A58" s="5" t="s">
        <v>139</v>
      </c>
      <c r="B58" s="22">
        <v>17028</v>
      </c>
      <c r="C58" s="22">
        <v>-0.7</v>
      </c>
      <c r="D58" s="22"/>
      <c r="E58" s="24">
        <f t="shared" si="2"/>
        <v>17027.3</v>
      </c>
    </row>
    <row r="59" spans="1:5" ht="12.75">
      <c r="A59" s="4" t="s">
        <v>116</v>
      </c>
      <c r="B59" s="22">
        <v>99646.4</v>
      </c>
      <c r="C59" s="22">
        <v>24.1</v>
      </c>
      <c r="D59" s="22"/>
      <c r="E59" s="24">
        <f t="shared" si="2"/>
        <v>99670.5</v>
      </c>
    </row>
    <row r="60" spans="1:5" ht="12.75">
      <c r="A60" s="4" t="s">
        <v>200</v>
      </c>
      <c r="B60" s="22">
        <v>8625.8</v>
      </c>
      <c r="C60" s="22">
        <v>-8625.8</v>
      </c>
      <c r="D60" s="22"/>
      <c r="E60" s="24">
        <f t="shared" si="2"/>
        <v>0</v>
      </c>
    </row>
    <row r="61" spans="1:5" ht="12.75">
      <c r="A61" s="4" t="s">
        <v>214</v>
      </c>
      <c r="B61" s="22">
        <v>5000</v>
      </c>
      <c r="C61" s="22"/>
      <c r="D61" s="22"/>
      <c r="E61" s="24">
        <f t="shared" si="2"/>
        <v>5000</v>
      </c>
    </row>
    <row r="62" spans="1:5" ht="12.75">
      <c r="A62" s="4" t="s">
        <v>30</v>
      </c>
      <c r="B62" s="22">
        <v>715</v>
      </c>
      <c r="C62" s="22"/>
      <c r="D62" s="22"/>
      <c r="E62" s="24">
        <f t="shared" si="2"/>
        <v>715</v>
      </c>
    </row>
    <row r="63" spans="1:5" ht="12.75">
      <c r="A63" s="12" t="s">
        <v>140</v>
      </c>
      <c r="B63" s="23">
        <f>B65+B68</f>
        <v>74123.5</v>
      </c>
      <c r="C63" s="23">
        <f>C65+C68+C67+C66</f>
        <v>76081.8</v>
      </c>
      <c r="D63" s="23"/>
      <c r="E63" s="21">
        <f t="shared" si="2"/>
        <v>150205.3</v>
      </c>
    </row>
    <row r="64" spans="1:5" ht="9.75" customHeight="1">
      <c r="A64" s="3" t="s">
        <v>2</v>
      </c>
      <c r="B64" s="22"/>
      <c r="C64" s="22"/>
      <c r="D64" s="22"/>
      <c r="E64" s="24"/>
    </row>
    <row r="65" spans="1:5" ht="12.75">
      <c r="A65" s="4" t="s">
        <v>141</v>
      </c>
      <c r="B65" s="22">
        <v>61078.6</v>
      </c>
      <c r="C65" s="22">
        <f>18526.4+320+167+567</f>
        <v>19580.4</v>
      </c>
      <c r="D65" s="22"/>
      <c r="E65" s="24">
        <f>B65+C65</f>
        <v>80659</v>
      </c>
    </row>
    <row r="66" spans="1:5" ht="12.75">
      <c r="A66" s="4" t="s">
        <v>197</v>
      </c>
      <c r="B66" s="22"/>
      <c r="C66" s="22">
        <v>1325</v>
      </c>
      <c r="D66" s="22"/>
      <c r="E66" s="24">
        <f>B66+C66</f>
        <v>1325</v>
      </c>
    </row>
    <row r="67" spans="1:5" ht="12.75">
      <c r="A67" s="4" t="s">
        <v>225</v>
      </c>
      <c r="B67" s="22"/>
      <c r="C67" s="22">
        <v>10209</v>
      </c>
      <c r="D67" s="22"/>
      <c r="E67" s="24">
        <f>B67+C67</f>
        <v>10209</v>
      </c>
    </row>
    <row r="68" spans="1:5" ht="12.75">
      <c r="A68" s="4" t="s">
        <v>142</v>
      </c>
      <c r="B68" s="22">
        <v>13044.9</v>
      </c>
      <c r="C68" s="22">
        <v>44967.4</v>
      </c>
      <c r="D68" s="22"/>
      <c r="E68" s="24">
        <f>B68+C68</f>
        <v>58012.3</v>
      </c>
    </row>
    <row r="69" spans="1:5" ht="12.75">
      <c r="A69" s="12" t="s">
        <v>85</v>
      </c>
      <c r="B69" s="23">
        <v>7013</v>
      </c>
      <c r="C69" s="23"/>
      <c r="D69" s="23"/>
      <c r="E69" s="23">
        <f>B69+C69+D69</f>
        <v>7013</v>
      </c>
    </row>
    <row r="70" spans="1:5" ht="12.75">
      <c r="A70" s="8" t="s">
        <v>108</v>
      </c>
      <c r="B70" s="24">
        <v>41.9</v>
      </c>
      <c r="C70" s="24"/>
      <c r="D70" s="24"/>
      <c r="E70" s="24">
        <f>B70+C70+D70</f>
        <v>41.9</v>
      </c>
    </row>
    <row r="71" spans="1:5" ht="21.75" customHeight="1" thickBot="1">
      <c r="A71" s="11" t="s">
        <v>4</v>
      </c>
      <c r="B71" s="26">
        <f>B9+B11+B35+B69+B55+B63+B31+B51</f>
        <v>7643367</v>
      </c>
      <c r="C71" s="26">
        <f>C9+C11+C35+C69+C55+C63+C31+C51</f>
        <v>96803.7</v>
      </c>
      <c r="D71" s="26">
        <f>D9+D11+D35+D69+D55+D63+D31</f>
        <v>0</v>
      </c>
      <c r="E71" s="26">
        <f>E9+E11+E35+E69+E55+E63+E31+E51</f>
        <v>7740170.699999999</v>
      </c>
    </row>
    <row r="72" spans="1:5" ht="24.75" customHeight="1">
      <c r="A72" s="2" t="s">
        <v>7</v>
      </c>
      <c r="B72" s="21"/>
      <c r="C72" s="22"/>
      <c r="D72" s="22"/>
      <c r="E72" s="22"/>
    </row>
    <row r="73" spans="1:5" ht="19.5" customHeight="1">
      <c r="A73" s="2" t="s">
        <v>16</v>
      </c>
      <c r="B73" s="21">
        <f>B74+B87</f>
        <v>68055.8</v>
      </c>
      <c r="C73" s="21">
        <f>C74+C87</f>
        <v>6000</v>
      </c>
      <c r="D73" s="21">
        <f>D74+D87</f>
        <v>0</v>
      </c>
      <c r="E73" s="21">
        <f>B73+C73+D73</f>
        <v>74055.8</v>
      </c>
    </row>
    <row r="74" spans="1:5" ht="15" customHeight="1">
      <c r="A74" s="6" t="s">
        <v>40</v>
      </c>
      <c r="B74" s="27">
        <f>SUM(B76:B86)-B81</f>
        <v>66507.2</v>
      </c>
      <c r="C74" s="27">
        <f>SUM(C76:C86)-C81</f>
        <v>5759.2</v>
      </c>
      <c r="D74" s="27">
        <f>SUM(D76:D86)-D81</f>
        <v>0</v>
      </c>
      <c r="E74" s="32">
        <f>B74+C74+D74</f>
        <v>72266.4</v>
      </c>
    </row>
    <row r="75" spans="1:5" ht="10.5" customHeight="1">
      <c r="A75" s="3" t="s">
        <v>2</v>
      </c>
      <c r="B75" s="22"/>
      <c r="C75" s="22"/>
      <c r="D75" s="22"/>
      <c r="E75" s="22"/>
    </row>
    <row r="76" spans="1:5" ht="12.75" customHeight="1">
      <c r="A76" s="4" t="s">
        <v>8</v>
      </c>
      <c r="B76" s="22">
        <v>15553.8</v>
      </c>
      <c r="C76" s="22"/>
      <c r="D76" s="22"/>
      <c r="E76" s="22">
        <f>B76+C76</f>
        <v>15553.8</v>
      </c>
    </row>
    <row r="77" spans="1:5" ht="12.75" customHeight="1">
      <c r="A77" s="4" t="s">
        <v>9</v>
      </c>
      <c r="B77" s="22">
        <v>3896.2</v>
      </c>
      <c r="C77" s="22"/>
      <c r="D77" s="22"/>
      <c r="E77" s="22">
        <f>B77+C77</f>
        <v>3896.2</v>
      </c>
    </row>
    <row r="78" spans="1:5" ht="12.75" customHeight="1">
      <c r="A78" s="4" t="s">
        <v>10</v>
      </c>
      <c r="B78" s="22">
        <v>1500</v>
      </c>
      <c r="C78" s="22">
        <v>400</v>
      </c>
      <c r="D78" s="22"/>
      <c r="E78" s="22">
        <f>B78+C78</f>
        <v>1900</v>
      </c>
    </row>
    <row r="79" spans="1:5" ht="12.75" customHeight="1">
      <c r="A79" s="4" t="s">
        <v>11</v>
      </c>
      <c r="B79" s="22">
        <v>11014.4</v>
      </c>
      <c r="C79" s="22">
        <v>-142.8</v>
      </c>
      <c r="D79" s="22"/>
      <c r="E79" s="22">
        <f>B79+C79+D79</f>
        <v>10871.6</v>
      </c>
    </row>
    <row r="80" spans="1:5" ht="12.75" customHeight="1">
      <c r="A80" s="4" t="s">
        <v>32</v>
      </c>
      <c r="B80" s="22">
        <v>3445</v>
      </c>
      <c r="C80" s="22"/>
      <c r="D80" s="22"/>
      <c r="E80" s="22">
        <f>SUM(B80:D80)</f>
        <v>3445</v>
      </c>
    </row>
    <row r="81" spans="1:5" ht="12.75" customHeight="1">
      <c r="A81" s="4" t="s">
        <v>112</v>
      </c>
      <c r="B81" s="22">
        <v>80</v>
      </c>
      <c r="C81" s="22"/>
      <c r="D81" s="22"/>
      <c r="E81" s="22">
        <f>B81+C81</f>
        <v>80</v>
      </c>
    </row>
    <row r="82" spans="1:5" ht="12.75" customHeight="1">
      <c r="A82" s="4" t="s">
        <v>12</v>
      </c>
      <c r="B82" s="22">
        <v>9640</v>
      </c>
      <c r="C82" s="22">
        <f>-498</f>
        <v>-498</v>
      </c>
      <c r="D82" s="22"/>
      <c r="E82" s="22">
        <f>SUM(B82:D82)</f>
        <v>9142</v>
      </c>
    </row>
    <row r="83" spans="1:5" ht="12.75" customHeight="1">
      <c r="A83" s="50" t="s">
        <v>196</v>
      </c>
      <c r="B83" s="22">
        <v>15000</v>
      </c>
      <c r="C83" s="22">
        <v>6000</v>
      </c>
      <c r="D83" s="22"/>
      <c r="E83" s="22">
        <f>SUM(B83:D83)</f>
        <v>21000</v>
      </c>
    </row>
    <row r="84" spans="1:5" ht="12.75" customHeight="1">
      <c r="A84" s="50" t="s">
        <v>202</v>
      </c>
      <c r="B84" s="22">
        <v>1110.1</v>
      </c>
      <c r="C84" s="22"/>
      <c r="D84" s="22"/>
      <c r="E84" s="22">
        <f>SUM(B84:D84)</f>
        <v>1110.1</v>
      </c>
    </row>
    <row r="85" spans="1:5" ht="12.75" customHeight="1">
      <c r="A85" s="4" t="s">
        <v>65</v>
      </c>
      <c r="B85" s="22">
        <v>4847.7</v>
      </c>
      <c r="C85" s="22"/>
      <c r="D85" s="22"/>
      <c r="E85" s="22">
        <f>B85+C85+D85</f>
        <v>4847.7</v>
      </c>
    </row>
    <row r="86" spans="1:5" ht="12.75" customHeight="1">
      <c r="A86" s="4" t="s">
        <v>61</v>
      </c>
      <c r="B86" s="22">
        <v>500</v>
      </c>
      <c r="C86" s="22"/>
      <c r="D86" s="22"/>
      <c r="E86" s="22">
        <f>B86+C86</f>
        <v>500</v>
      </c>
    </row>
    <row r="87" spans="1:5" ht="12.75" customHeight="1">
      <c r="A87" s="13" t="s">
        <v>41</v>
      </c>
      <c r="B87" s="32">
        <f>SUM(B89:B92)</f>
        <v>1548.6</v>
      </c>
      <c r="C87" s="32">
        <f>SUM(C89:C92)</f>
        <v>240.8</v>
      </c>
      <c r="D87" s="32">
        <f>SUM(D89:D92)</f>
        <v>0</v>
      </c>
      <c r="E87" s="32">
        <f>B87+C87+D87</f>
        <v>1789.3999999999999</v>
      </c>
    </row>
    <row r="88" spans="1:5" ht="9.75" customHeight="1">
      <c r="A88" s="10" t="s">
        <v>2</v>
      </c>
      <c r="B88" s="23"/>
      <c r="C88" s="23"/>
      <c r="D88" s="23"/>
      <c r="E88" s="23"/>
    </row>
    <row r="89" spans="1:5" ht="12.75" customHeight="1">
      <c r="A89" s="8" t="s">
        <v>47</v>
      </c>
      <c r="B89" s="24">
        <v>143.6</v>
      </c>
      <c r="C89" s="24">
        <v>142.8</v>
      </c>
      <c r="D89" s="24"/>
      <c r="E89" s="22">
        <f>B89+C89</f>
        <v>286.4</v>
      </c>
    </row>
    <row r="90" spans="1:5" ht="12.75" customHeight="1">
      <c r="A90" s="50" t="s">
        <v>202</v>
      </c>
      <c r="B90" s="24">
        <v>391.8</v>
      </c>
      <c r="C90" s="24"/>
      <c r="D90" s="24"/>
      <c r="E90" s="22">
        <f>SUM(B90:D90)</f>
        <v>391.8</v>
      </c>
    </row>
    <row r="91" spans="1:5" ht="12.75" customHeight="1">
      <c r="A91" s="4" t="s">
        <v>65</v>
      </c>
      <c r="B91" s="22">
        <v>653.2</v>
      </c>
      <c r="C91" s="22"/>
      <c r="D91" s="22"/>
      <c r="E91" s="22">
        <f>B91+C91+D91</f>
        <v>653.2</v>
      </c>
    </row>
    <row r="92" spans="1:5" ht="12.75" customHeight="1">
      <c r="A92" s="4" t="s">
        <v>12</v>
      </c>
      <c r="B92" s="22">
        <v>360</v>
      </c>
      <c r="C92" s="22">
        <v>98</v>
      </c>
      <c r="D92" s="22"/>
      <c r="E92" s="22">
        <f>SUM(B92:D92)</f>
        <v>458</v>
      </c>
    </row>
    <row r="93" spans="1:5" ht="19.5" customHeight="1">
      <c r="A93" s="2" t="s">
        <v>17</v>
      </c>
      <c r="B93" s="21">
        <f>B94</f>
        <v>195099.59999999998</v>
      </c>
      <c r="C93" s="21">
        <f>C94</f>
        <v>0</v>
      </c>
      <c r="D93" s="21">
        <f>D94</f>
        <v>0</v>
      </c>
      <c r="E93" s="21">
        <f>B93+C93+D93</f>
        <v>195099.59999999998</v>
      </c>
    </row>
    <row r="94" spans="1:5" ht="15" customHeight="1">
      <c r="A94" s="6" t="s">
        <v>40</v>
      </c>
      <c r="B94" s="27">
        <f>SUM(B96:B108)</f>
        <v>195099.59999999998</v>
      </c>
      <c r="C94" s="27">
        <f>SUM(C96:C108)</f>
        <v>0</v>
      </c>
      <c r="D94" s="27">
        <f>SUM(D96:D108)</f>
        <v>0</v>
      </c>
      <c r="E94" s="27">
        <f>B94+C94+D94</f>
        <v>195099.59999999998</v>
      </c>
    </row>
    <row r="95" spans="1:5" ht="10.5" customHeight="1">
      <c r="A95" s="3" t="s">
        <v>2</v>
      </c>
      <c r="B95" s="22"/>
      <c r="C95" s="22"/>
      <c r="D95" s="22"/>
      <c r="E95" s="22"/>
    </row>
    <row r="96" spans="1:5" ht="12.75" customHeight="1">
      <c r="A96" s="4" t="s">
        <v>13</v>
      </c>
      <c r="B96" s="22">
        <v>104501.9</v>
      </c>
      <c r="C96" s="22"/>
      <c r="D96" s="22"/>
      <c r="E96" s="22">
        <f>B96+C96</f>
        <v>104501.9</v>
      </c>
    </row>
    <row r="97" spans="1:5" ht="12.75" customHeight="1">
      <c r="A97" s="4" t="s">
        <v>9</v>
      </c>
      <c r="B97" s="22">
        <v>36379.5</v>
      </c>
      <c r="C97" s="22"/>
      <c r="D97" s="22"/>
      <c r="E97" s="22">
        <f>B97+C97</f>
        <v>36379.5</v>
      </c>
    </row>
    <row r="98" spans="1:5" ht="12.75" customHeight="1">
      <c r="A98" s="4" t="s">
        <v>14</v>
      </c>
      <c r="B98" s="22">
        <v>280</v>
      </c>
      <c r="C98" s="22"/>
      <c r="D98" s="22"/>
      <c r="E98" s="22">
        <f>B98+C98</f>
        <v>280</v>
      </c>
    </row>
    <row r="99" spans="1:5" ht="12.75" customHeight="1">
      <c r="A99" s="4" t="s">
        <v>11</v>
      </c>
      <c r="B99" s="22">
        <v>42223.2</v>
      </c>
      <c r="C99" s="22"/>
      <c r="D99" s="22"/>
      <c r="E99" s="22">
        <f>B99+C99+D99</f>
        <v>42223.2</v>
      </c>
    </row>
    <row r="100" spans="1:5" ht="12.75" customHeight="1">
      <c r="A100" s="4" t="s">
        <v>15</v>
      </c>
      <c r="B100" s="22">
        <v>152</v>
      </c>
      <c r="C100" s="22"/>
      <c r="D100" s="22"/>
      <c r="E100" s="22">
        <f aca="true" t="shared" si="3" ref="E100:E108">B100+C100</f>
        <v>152</v>
      </c>
    </row>
    <row r="101" spans="1:5" ht="12.75" customHeight="1">
      <c r="A101" s="4" t="s">
        <v>62</v>
      </c>
      <c r="B101" s="22">
        <v>7300</v>
      </c>
      <c r="C101" s="22"/>
      <c r="D101" s="22"/>
      <c r="E101" s="22">
        <f t="shared" si="3"/>
        <v>7300</v>
      </c>
    </row>
    <row r="102" spans="1:5" ht="12.75" customHeight="1">
      <c r="A102" s="4" t="s">
        <v>99</v>
      </c>
      <c r="B102" s="22">
        <v>3649</v>
      </c>
      <c r="C102" s="22"/>
      <c r="D102" s="22"/>
      <c r="E102" s="22">
        <f t="shared" si="3"/>
        <v>3649</v>
      </c>
    </row>
    <row r="103" spans="1:5" ht="12.75" customHeight="1">
      <c r="A103" s="4" t="s">
        <v>204</v>
      </c>
      <c r="B103" s="22">
        <v>403</v>
      </c>
      <c r="C103" s="22"/>
      <c r="D103" s="22"/>
      <c r="E103" s="22">
        <f t="shared" si="3"/>
        <v>403</v>
      </c>
    </row>
    <row r="104" spans="1:5" ht="12.75" customHeight="1">
      <c r="A104" s="4" t="s">
        <v>120</v>
      </c>
      <c r="B104" s="22">
        <v>10</v>
      </c>
      <c r="C104" s="22"/>
      <c r="D104" s="22"/>
      <c r="E104" s="22">
        <f t="shared" si="3"/>
        <v>10</v>
      </c>
    </row>
    <row r="105" spans="1:5" ht="12.75" customHeight="1">
      <c r="A105" s="4" t="s">
        <v>121</v>
      </c>
      <c r="B105" s="22">
        <v>50</v>
      </c>
      <c r="C105" s="22"/>
      <c r="D105" s="22"/>
      <c r="E105" s="22">
        <f t="shared" si="3"/>
        <v>50</v>
      </c>
    </row>
    <row r="106" spans="1:5" ht="12.75" customHeight="1">
      <c r="A106" s="4" t="s">
        <v>203</v>
      </c>
      <c r="B106" s="22">
        <v>55</v>
      </c>
      <c r="C106" s="22"/>
      <c r="D106" s="22"/>
      <c r="E106" s="22">
        <f t="shared" si="3"/>
        <v>55</v>
      </c>
    </row>
    <row r="107" spans="1:5" ht="12.75" customHeight="1">
      <c r="A107" s="4" t="s">
        <v>217</v>
      </c>
      <c r="B107" s="22">
        <v>25</v>
      </c>
      <c r="C107" s="22"/>
      <c r="D107" s="22"/>
      <c r="E107" s="22">
        <f t="shared" si="3"/>
        <v>25</v>
      </c>
    </row>
    <row r="108" spans="1:5" ht="12.75" customHeight="1">
      <c r="A108" s="53" t="s">
        <v>63</v>
      </c>
      <c r="B108" s="54">
        <v>71</v>
      </c>
      <c r="C108" s="54"/>
      <c r="D108" s="54"/>
      <c r="E108" s="54">
        <f t="shared" si="3"/>
        <v>71</v>
      </c>
    </row>
    <row r="109" spans="1:5" ht="18.75" customHeight="1">
      <c r="A109" s="2" t="s">
        <v>96</v>
      </c>
      <c r="B109" s="21">
        <f>B110+B118</f>
        <v>176897.7</v>
      </c>
      <c r="C109" s="21">
        <f>C110+C118</f>
        <v>14000</v>
      </c>
      <c r="D109" s="21">
        <f>D110+D118</f>
        <v>0</v>
      </c>
      <c r="E109" s="21">
        <f>B109+C109+D109</f>
        <v>190897.7</v>
      </c>
    </row>
    <row r="110" spans="1:5" ht="15" customHeight="1">
      <c r="A110" s="6" t="s">
        <v>40</v>
      </c>
      <c r="B110" s="27">
        <f>SUM(B112:B116)</f>
        <v>92978.20000000001</v>
      </c>
      <c r="C110" s="27">
        <f>SUM(C112:C116)</f>
        <v>14000</v>
      </c>
      <c r="D110" s="27">
        <f>SUM(D112:D116)</f>
        <v>0</v>
      </c>
      <c r="E110" s="27">
        <f>B110+C110+D110</f>
        <v>106978.20000000001</v>
      </c>
    </row>
    <row r="111" spans="1:5" ht="10.5" customHeight="1">
      <c r="A111" s="3" t="s">
        <v>2</v>
      </c>
      <c r="B111" s="22"/>
      <c r="C111" s="22"/>
      <c r="D111" s="22"/>
      <c r="E111" s="21"/>
    </row>
    <row r="112" spans="1:5" ht="12.75" customHeight="1">
      <c r="A112" s="7" t="s">
        <v>81</v>
      </c>
      <c r="B112" s="28">
        <v>42319</v>
      </c>
      <c r="C112" s="28"/>
      <c r="D112" s="28"/>
      <c r="E112" s="22">
        <f>B112+C112</f>
        <v>42319</v>
      </c>
    </row>
    <row r="113" spans="1:5" ht="12.75" customHeight="1">
      <c r="A113" s="4" t="s">
        <v>11</v>
      </c>
      <c r="B113" s="22">
        <v>36035.8</v>
      </c>
      <c r="C113" s="22">
        <v>14000</v>
      </c>
      <c r="D113" s="22"/>
      <c r="E113" s="22">
        <f>SUM(B113:D113)</f>
        <v>50035.8</v>
      </c>
    </row>
    <row r="114" spans="1:5" ht="12.75" customHeight="1">
      <c r="A114" s="4" t="s">
        <v>59</v>
      </c>
      <c r="B114" s="22">
        <f>6441.9-374.3</f>
        <v>6067.599999999999</v>
      </c>
      <c r="C114" s="22"/>
      <c r="D114" s="22"/>
      <c r="E114" s="22">
        <f>SUM(B114:D114)</f>
        <v>6067.599999999999</v>
      </c>
    </row>
    <row r="115" spans="1:5" ht="12.75" customHeight="1">
      <c r="A115" s="4" t="s">
        <v>50</v>
      </c>
      <c r="B115" s="22">
        <v>3291.3</v>
      </c>
      <c r="C115" s="22"/>
      <c r="D115" s="22"/>
      <c r="E115" s="22">
        <f>SUM(B115:D115)</f>
        <v>3291.3</v>
      </c>
    </row>
    <row r="116" spans="1:5" ht="12.75" customHeight="1">
      <c r="A116" s="8" t="s">
        <v>64</v>
      </c>
      <c r="B116" s="24">
        <v>5264.5</v>
      </c>
      <c r="C116" s="24"/>
      <c r="D116" s="24"/>
      <c r="E116" s="22">
        <f>SUM(B116:D116)</f>
        <v>5264.5</v>
      </c>
    </row>
    <row r="117" spans="1:5" ht="12.75" customHeight="1">
      <c r="A117" s="8" t="s">
        <v>209</v>
      </c>
      <c r="B117" s="24">
        <v>5264.5</v>
      </c>
      <c r="C117" s="24"/>
      <c r="D117" s="24"/>
      <c r="E117" s="22">
        <f>SUM(B117:D117)</f>
        <v>5264.5</v>
      </c>
    </row>
    <row r="118" spans="1:5" ht="15" customHeight="1">
      <c r="A118" s="13" t="s">
        <v>41</v>
      </c>
      <c r="B118" s="32">
        <f>SUM(B120:B125)</f>
        <v>83919.5</v>
      </c>
      <c r="C118" s="32">
        <f>SUM(C120:C125)</f>
        <v>0</v>
      </c>
      <c r="D118" s="32">
        <f>SUM(D120:D125)</f>
        <v>0</v>
      </c>
      <c r="E118" s="32">
        <f>B118+C118+D118</f>
        <v>83919.5</v>
      </c>
    </row>
    <row r="119" spans="1:5" ht="10.5" customHeight="1">
      <c r="A119" s="10" t="s">
        <v>2</v>
      </c>
      <c r="B119" s="23"/>
      <c r="C119" s="23"/>
      <c r="D119" s="23"/>
      <c r="E119" s="23"/>
    </row>
    <row r="120" spans="1:5" ht="12.75" customHeight="1">
      <c r="A120" s="8" t="s">
        <v>122</v>
      </c>
      <c r="B120" s="24">
        <v>1400</v>
      </c>
      <c r="C120" s="24"/>
      <c r="D120" s="24"/>
      <c r="E120" s="22">
        <f>B120+C120</f>
        <v>1400</v>
      </c>
    </row>
    <row r="121" spans="1:5" ht="12.75" customHeight="1">
      <c r="A121" s="8" t="s">
        <v>47</v>
      </c>
      <c r="B121" s="24">
        <v>1250</v>
      </c>
      <c r="C121" s="24"/>
      <c r="D121" s="24"/>
      <c r="E121" s="22">
        <f>SUM(B121:D121)</f>
        <v>1250</v>
      </c>
    </row>
    <row r="122" spans="1:5" ht="12.75" customHeight="1">
      <c r="A122" s="5" t="s">
        <v>135</v>
      </c>
      <c r="B122" s="22">
        <v>5000</v>
      </c>
      <c r="C122" s="22"/>
      <c r="D122" s="22"/>
      <c r="E122" s="22">
        <f>B122+C122</f>
        <v>5000</v>
      </c>
    </row>
    <row r="123" spans="1:5" ht="12.75" customHeight="1">
      <c r="A123" s="5" t="s">
        <v>80</v>
      </c>
      <c r="B123" s="22">
        <f>14639+374.3</f>
        <v>15013.3</v>
      </c>
      <c r="C123" s="22"/>
      <c r="D123" s="22"/>
      <c r="E123" s="22">
        <f>B123+C123+D123</f>
        <v>15013.3</v>
      </c>
    </row>
    <row r="124" spans="1:5" ht="12.75" customHeight="1">
      <c r="A124" s="4" t="s">
        <v>50</v>
      </c>
      <c r="B124" s="22">
        <v>5527</v>
      </c>
      <c r="C124" s="22"/>
      <c r="D124" s="22"/>
      <c r="E124" s="22">
        <f>SUM(B124:D124)</f>
        <v>5527</v>
      </c>
    </row>
    <row r="125" spans="1:5" ht="12.75" customHeight="1">
      <c r="A125" s="8" t="s">
        <v>64</v>
      </c>
      <c r="B125" s="24">
        <v>55729.2</v>
      </c>
      <c r="C125" s="24"/>
      <c r="D125" s="24"/>
      <c r="E125" s="22">
        <f>SUM(B125:D125)</f>
        <v>55729.2</v>
      </c>
    </row>
    <row r="126" spans="1:5" ht="12.75" customHeight="1">
      <c r="A126" s="8" t="s">
        <v>100</v>
      </c>
      <c r="B126" s="24">
        <v>49896.9</v>
      </c>
      <c r="C126" s="24"/>
      <c r="D126" s="24"/>
      <c r="E126" s="22">
        <f>SUM(B126:D126)</f>
        <v>49896.9</v>
      </c>
    </row>
    <row r="127" spans="1:5" ht="18.75" customHeight="1">
      <c r="A127" s="12" t="s">
        <v>157</v>
      </c>
      <c r="B127" s="23">
        <f>B128+B134</f>
        <v>25868.4</v>
      </c>
      <c r="C127" s="23">
        <f>C128+C134</f>
        <v>0</v>
      </c>
      <c r="D127" s="23">
        <f>D128+D134</f>
        <v>0</v>
      </c>
      <c r="E127" s="21">
        <f>B127+C127+D127</f>
        <v>25868.4</v>
      </c>
    </row>
    <row r="128" spans="1:5" ht="15" customHeight="1">
      <c r="A128" s="6" t="s">
        <v>40</v>
      </c>
      <c r="B128" s="27">
        <f>SUM(B130:B133)</f>
        <v>21563.4</v>
      </c>
      <c r="C128" s="27">
        <f>SUM(C130:C133)</f>
        <v>0</v>
      </c>
      <c r="D128" s="27">
        <f>SUM(D130:D133)</f>
        <v>0</v>
      </c>
      <c r="E128" s="27">
        <f>B128+C128+D128</f>
        <v>21563.4</v>
      </c>
    </row>
    <row r="129" spans="1:5" ht="9.75" customHeight="1">
      <c r="A129" s="3" t="s">
        <v>2</v>
      </c>
      <c r="B129" s="22"/>
      <c r="C129" s="22"/>
      <c r="D129" s="22"/>
      <c r="E129" s="21"/>
    </row>
    <row r="130" spans="1:5" ht="12.75" customHeight="1">
      <c r="A130" s="4" t="s">
        <v>11</v>
      </c>
      <c r="B130" s="22">
        <v>9106.4</v>
      </c>
      <c r="C130" s="22"/>
      <c r="D130" s="22"/>
      <c r="E130" s="22">
        <f>SUM(B130:D130)</f>
        <v>9106.4</v>
      </c>
    </row>
    <row r="131" spans="1:5" ht="12.75" customHeight="1">
      <c r="A131" s="5" t="s">
        <v>38</v>
      </c>
      <c r="B131" s="22">
        <v>1332</v>
      </c>
      <c r="C131" s="22"/>
      <c r="D131" s="22"/>
      <c r="E131" s="22">
        <f>B131+C131</f>
        <v>1332</v>
      </c>
    </row>
    <row r="132" spans="1:5" ht="12.75" customHeight="1">
      <c r="A132" s="4" t="s">
        <v>59</v>
      </c>
      <c r="B132" s="22">
        <v>1900</v>
      </c>
      <c r="C132" s="22"/>
      <c r="D132" s="22"/>
      <c r="E132" s="22">
        <f>B132+C132</f>
        <v>1900</v>
      </c>
    </row>
    <row r="133" spans="1:5" ht="12.75" customHeight="1">
      <c r="A133" s="4" t="s">
        <v>50</v>
      </c>
      <c r="B133" s="22">
        <v>9225</v>
      </c>
      <c r="C133" s="22"/>
      <c r="D133" s="22"/>
      <c r="E133" s="22">
        <f>SUM(B133:D133)</f>
        <v>9225</v>
      </c>
    </row>
    <row r="134" spans="1:5" ht="15" customHeight="1">
      <c r="A134" s="13" t="s">
        <v>41</v>
      </c>
      <c r="B134" s="32">
        <f>B136</f>
        <v>4305</v>
      </c>
      <c r="C134" s="32">
        <f>C136</f>
        <v>0</v>
      </c>
      <c r="D134" s="32">
        <f>D136</f>
        <v>0</v>
      </c>
      <c r="E134" s="27">
        <f>B134+C134+D134</f>
        <v>4305</v>
      </c>
    </row>
    <row r="135" spans="1:5" ht="9.75" customHeight="1">
      <c r="A135" s="10" t="s">
        <v>2</v>
      </c>
      <c r="B135" s="23"/>
      <c r="C135" s="23"/>
      <c r="D135" s="23"/>
      <c r="E135" s="23"/>
    </row>
    <row r="136" spans="1:5" ht="12.75" customHeight="1">
      <c r="A136" s="4" t="s">
        <v>50</v>
      </c>
      <c r="B136" s="22">
        <v>4305</v>
      </c>
      <c r="C136" s="22"/>
      <c r="D136" s="22"/>
      <c r="E136" s="22">
        <f>B136+C136+D136</f>
        <v>4305</v>
      </c>
    </row>
    <row r="137" spans="1:5" ht="18.75" customHeight="1">
      <c r="A137" s="2" t="s">
        <v>18</v>
      </c>
      <c r="B137" s="21">
        <f>B138+B148</f>
        <v>1227331.7</v>
      </c>
      <c r="C137" s="21">
        <f>C138+C148</f>
        <v>64616.6</v>
      </c>
      <c r="D137" s="21">
        <f>D138+D148</f>
        <v>0</v>
      </c>
      <c r="E137" s="21">
        <f>B137+C137+D137</f>
        <v>1291948.3</v>
      </c>
    </row>
    <row r="138" spans="1:5" ht="12.75" customHeight="1">
      <c r="A138" s="6" t="s">
        <v>40</v>
      </c>
      <c r="B138" s="27">
        <f>SUM(B141:B147)</f>
        <v>1044522.5</v>
      </c>
      <c r="C138" s="27">
        <f>SUM(C141:C147)</f>
        <v>0</v>
      </c>
      <c r="D138" s="27">
        <f>SUM(D141:D147)</f>
        <v>0</v>
      </c>
      <c r="E138" s="27">
        <f>B138+C138+D138</f>
        <v>1044522.5</v>
      </c>
    </row>
    <row r="139" spans="1:5" ht="10.5" customHeight="1">
      <c r="A139" s="3" t="s">
        <v>2</v>
      </c>
      <c r="B139" s="22"/>
      <c r="C139" s="22"/>
      <c r="D139" s="22"/>
      <c r="E139" s="21"/>
    </row>
    <row r="140" spans="1:5" ht="12.75" customHeight="1">
      <c r="A140" s="5" t="s">
        <v>43</v>
      </c>
      <c r="B140" s="22"/>
      <c r="C140" s="22"/>
      <c r="D140" s="22"/>
      <c r="E140" s="21"/>
    </row>
    <row r="141" spans="1:5" ht="12.75" customHeight="1">
      <c r="A141" s="5" t="s">
        <v>44</v>
      </c>
      <c r="B141" s="22">
        <v>217480.1</v>
      </c>
      <c r="C141" s="22"/>
      <c r="D141" s="22"/>
      <c r="E141" s="22">
        <f>B141+C141+D141</f>
        <v>217480.1</v>
      </c>
    </row>
    <row r="142" spans="1:5" ht="12.75" customHeight="1">
      <c r="A142" s="4" t="s">
        <v>45</v>
      </c>
      <c r="B142" s="22">
        <v>298657.9</v>
      </c>
      <c r="C142" s="22"/>
      <c r="D142" s="22"/>
      <c r="E142" s="22">
        <f>B142+C142</f>
        <v>298657.9</v>
      </c>
    </row>
    <row r="143" spans="1:5" ht="12.75" customHeight="1">
      <c r="A143" s="7" t="s">
        <v>20</v>
      </c>
      <c r="B143" s="28">
        <v>400214.5</v>
      </c>
      <c r="C143" s="28"/>
      <c r="D143" s="28"/>
      <c r="E143" s="22">
        <f>B143+C143</f>
        <v>400214.5</v>
      </c>
    </row>
    <row r="144" spans="1:5" ht="12.75" customHeight="1">
      <c r="A144" s="4" t="s">
        <v>37</v>
      </c>
      <c r="B144" s="22">
        <v>3260</v>
      </c>
      <c r="C144" s="22"/>
      <c r="D144" s="22"/>
      <c r="E144" s="22">
        <f>B144+C144</f>
        <v>3260</v>
      </c>
    </row>
    <row r="145" spans="1:5" ht="12.75" customHeight="1">
      <c r="A145" s="4" t="s">
        <v>216</v>
      </c>
      <c r="B145" s="22">
        <v>53625</v>
      </c>
      <c r="C145" s="22"/>
      <c r="D145" s="22"/>
      <c r="E145" s="22">
        <f>B145+C145</f>
        <v>53625</v>
      </c>
    </row>
    <row r="146" spans="1:5" ht="12.75" customHeight="1">
      <c r="A146" s="4" t="s">
        <v>65</v>
      </c>
      <c r="B146" s="22">
        <v>50</v>
      </c>
      <c r="C146" s="22"/>
      <c r="D146" s="22"/>
      <c r="E146" s="22">
        <f>SUM(B146:D146)</f>
        <v>50</v>
      </c>
    </row>
    <row r="147" spans="1:5" ht="12.75" customHeight="1">
      <c r="A147" s="4" t="s">
        <v>11</v>
      </c>
      <c r="B147" s="22">
        <v>71235</v>
      </c>
      <c r="C147" s="22"/>
      <c r="D147" s="22"/>
      <c r="E147" s="22">
        <f>B147+C147+D147</f>
        <v>71235</v>
      </c>
    </row>
    <row r="148" spans="1:5" ht="12.75" customHeight="1">
      <c r="A148" s="13" t="s">
        <v>41</v>
      </c>
      <c r="B148" s="32">
        <f>SUM(B150:B156)</f>
        <v>182809.2</v>
      </c>
      <c r="C148" s="32">
        <f>SUM(C150:C156)</f>
        <v>64616.6</v>
      </c>
      <c r="D148" s="32">
        <f>SUM(D150:D156)</f>
        <v>0</v>
      </c>
      <c r="E148" s="32">
        <f>B148+C148+D148</f>
        <v>247425.80000000002</v>
      </c>
    </row>
    <row r="149" spans="1:5" ht="10.5" customHeight="1">
      <c r="A149" s="10" t="s">
        <v>2</v>
      </c>
      <c r="B149" s="23"/>
      <c r="C149" s="23"/>
      <c r="D149" s="23"/>
      <c r="E149" s="23"/>
    </row>
    <row r="150" spans="1:5" ht="12.75" customHeight="1">
      <c r="A150" s="4" t="s">
        <v>80</v>
      </c>
      <c r="B150" s="22">
        <v>12820</v>
      </c>
      <c r="C150" s="22"/>
      <c r="D150" s="22"/>
      <c r="E150" s="22">
        <f aca="true" t="shared" si="4" ref="E150:E156">B150+C150+D150</f>
        <v>12820</v>
      </c>
    </row>
    <row r="151" spans="1:5" ht="12.75" customHeight="1">
      <c r="A151" s="4" t="s">
        <v>58</v>
      </c>
      <c r="B151" s="22">
        <v>21555.5</v>
      </c>
      <c r="C151" s="22"/>
      <c r="D151" s="22"/>
      <c r="E151" s="22">
        <f t="shared" si="4"/>
        <v>21555.5</v>
      </c>
    </row>
    <row r="152" spans="1:5" ht="12.75" customHeight="1">
      <c r="A152" s="4" t="s">
        <v>122</v>
      </c>
      <c r="B152" s="22">
        <v>2000</v>
      </c>
      <c r="C152" s="22"/>
      <c r="D152" s="22"/>
      <c r="E152" s="22">
        <f t="shared" si="4"/>
        <v>2000</v>
      </c>
    </row>
    <row r="153" spans="1:5" ht="12.75" customHeight="1">
      <c r="A153" s="8" t="s">
        <v>47</v>
      </c>
      <c r="B153" s="24">
        <v>27570</v>
      </c>
      <c r="C153" s="24">
        <v>8019.1</v>
      </c>
      <c r="D153" s="24"/>
      <c r="E153" s="22">
        <f t="shared" si="4"/>
        <v>35589.1</v>
      </c>
    </row>
    <row r="154" spans="1:5" ht="12.75" customHeight="1">
      <c r="A154" s="50" t="s">
        <v>219</v>
      </c>
      <c r="B154" s="24">
        <v>1625.2</v>
      </c>
      <c r="C154" s="24"/>
      <c r="D154" s="24"/>
      <c r="E154" s="22">
        <f>B154+C154+D154</f>
        <v>1625.2</v>
      </c>
    </row>
    <row r="155" spans="1:5" ht="12.75" customHeight="1">
      <c r="A155" s="8" t="s">
        <v>205</v>
      </c>
      <c r="B155" s="24">
        <v>35288.5</v>
      </c>
      <c r="C155" s="24">
        <v>56597.5</v>
      </c>
      <c r="D155" s="24"/>
      <c r="E155" s="22">
        <f t="shared" si="4"/>
        <v>91886</v>
      </c>
    </row>
    <row r="156" spans="1:5" ht="12.75" customHeight="1">
      <c r="A156" s="8" t="s">
        <v>65</v>
      </c>
      <c r="B156" s="24">
        <v>81950</v>
      </c>
      <c r="C156" s="24"/>
      <c r="D156" s="24"/>
      <c r="E156" s="22">
        <f t="shared" si="4"/>
        <v>81950</v>
      </c>
    </row>
    <row r="157" spans="1:5" ht="12.75" customHeight="1">
      <c r="A157" s="8" t="s">
        <v>111</v>
      </c>
      <c r="B157" s="24">
        <v>5500</v>
      </c>
      <c r="C157" s="24"/>
      <c r="D157" s="24"/>
      <c r="E157" s="22">
        <f>B157+C157</f>
        <v>5500</v>
      </c>
    </row>
    <row r="158" spans="1:5" ht="18.75" customHeight="1">
      <c r="A158" s="2" t="s">
        <v>158</v>
      </c>
      <c r="B158" s="21">
        <f>B159</f>
        <v>9772</v>
      </c>
      <c r="C158" s="21">
        <f>C159</f>
        <v>0</v>
      </c>
      <c r="D158" s="21">
        <f>D159</f>
        <v>0</v>
      </c>
      <c r="E158" s="21">
        <f>E159</f>
        <v>9772</v>
      </c>
    </row>
    <row r="159" spans="1:5" ht="15" customHeight="1">
      <c r="A159" s="6" t="s">
        <v>40</v>
      </c>
      <c r="B159" s="27">
        <f>SUM(B161:B163)</f>
        <v>9772</v>
      </c>
      <c r="C159" s="27">
        <f>SUM(C161:C163)</f>
        <v>0</v>
      </c>
      <c r="D159" s="27">
        <f>SUM(D161:D163)</f>
        <v>0</v>
      </c>
      <c r="E159" s="27">
        <f>B159+C159</f>
        <v>9772</v>
      </c>
    </row>
    <row r="160" spans="1:5" ht="10.5" customHeight="1">
      <c r="A160" s="3" t="s">
        <v>2</v>
      </c>
      <c r="B160" s="22"/>
      <c r="C160" s="22"/>
      <c r="D160" s="22"/>
      <c r="E160" s="21"/>
    </row>
    <row r="161" spans="1:5" ht="12.75" customHeight="1">
      <c r="A161" s="4" t="s">
        <v>11</v>
      </c>
      <c r="B161" s="22">
        <v>6896</v>
      </c>
      <c r="C161" s="22"/>
      <c r="D161" s="22"/>
      <c r="E161" s="22">
        <f>B161+C161+D161</f>
        <v>6896</v>
      </c>
    </row>
    <row r="162" spans="1:5" ht="12.75" customHeight="1">
      <c r="A162" s="4" t="s">
        <v>59</v>
      </c>
      <c r="B162" s="22">
        <v>176</v>
      </c>
      <c r="C162" s="22"/>
      <c r="D162" s="22"/>
      <c r="E162" s="22">
        <f>B162+C162+D162</f>
        <v>176</v>
      </c>
    </row>
    <row r="163" spans="1:5" ht="12.75" customHeight="1">
      <c r="A163" s="53" t="s">
        <v>50</v>
      </c>
      <c r="B163" s="54">
        <v>2700</v>
      </c>
      <c r="C163" s="54"/>
      <c r="D163" s="54"/>
      <c r="E163" s="54">
        <f>B163+C163</f>
        <v>2700</v>
      </c>
    </row>
    <row r="164" spans="1:5" ht="16.5" customHeight="1">
      <c r="A164" s="12" t="s">
        <v>79</v>
      </c>
      <c r="B164" s="23">
        <f>B165+B169</f>
        <v>214795.5</v>
      </c>
      <c r="C164" s="23">
        <f>C165+C169</f>
        <v>0</v>
      </c>
      <c r="D164" s="23">
        <f>D165+D169</f>
        <v>0</v>
      </c>
      <c r="E164" s="23">
        <f>E165+E169</f>
        <v>214795.5</v>
      </c>
    </row>
    <row r="165" spans="1:5" ht="15" customHeight="1">
      <c r="A165" s="6" t="s">
        <v>40</v>
      </c>
      <c r="B165" s="27">
        <f>SUM(B167:B168)</f>
        <v>26595.5</v>
      </c>
      <c r="C165" s="27">
        <f>SUM(C167:C168)</f>
        <v>-226</v>
      </c>
      <c r="D165" s="27">
        <f>SUM(D167:D168)</f>
        <v>0</v>
      </c>
      <c r="E165" s="27">
        <f>B165+C165+D165</f>
        <v>26369.5</v>
      </c>
    </row>
    <row r="166" spans="1:5" ht="10.5" customHeight="1">
      <c r="A166" s="3" t="s">
        <v>2</v>
      </c>
      <c r="B166" s="22"/>
      <c r="C166" s="22"/>
      <c r="D166" s="22"/>
      <c r="E166" s="21"/>
    </row>
    <row r="167" spans="1:5" ht="12.75" customHeight="1">
      <c r="A167" s="4" t="s">
        <v>11</v>
      </c>
      <c r="B167" s="22">
        <v>4545.5</v>
      </c>
      <c r="C167" s="22">
        <v>-226</v>
      </c>
      <c r="D167" s="22"/>
      <c r="E167" s="22">
        <f>B167+C167+D167</f>
        <v>4319.5</v>
      </c>
    </row>
    <row r="168" spans="1:5" ht="12.75" customHeight="1">
      <c r="A168" s="4" t="s">
        <v>31</v>
      </c>
      <c r="B168" s="22">
        <v>22050</v>
      </c>
      <c r="C168" s="22"/>
      <c r="D168" s="22"/>
      <c r="E168" s="22">
        <f>B168+C168+D168</f>
        <v>22050</v>
      </c>
    </row>
    <row r="169" spans="1:5" ht="15" customHeight="1">
      <c r="A169" s="13" t="s">
        <v>41</v>
      </c>
      <c r="B169" s="32">
        <f>B172+B171</f>
        <v>188200</v>
      </c>
      <c r="C169" s="32">
        <f>C172+C171</f>
        <v>226</v>
      </c>
      <c r="D169" s="32">
        <f>D172+D171</f>
        <v>0</v>
      </c>
      <c r="E169" s="27">
        <f>B169+C169+D169</f>
        <v>188426</v>
      </c>
    </row>
    <row r="170" spans="1:5" ht="10.5" customHeight="1">
      <c r="A170" s="10" t="s">
        <v>2</v>
      </c>
      <c r="B170" s="23"/>
      <c r="C170" s="23"/>
      <c r="D170" s="23"/>
      <c r="E170" s="23"/>
    </row>
    <row r="171" spans="1:5" ht="12.75" customHeight="1">
      <c r="A171" s="5" t="s">
        <v>47</v>
      </c>
      <c r="B171" s="22">
        <v>3200</v>
      </c>
      <c r="C171" s="22">
        <v>226</v>
      </c>
      <c r="D171" s="22"/>
      <c r="E171" s="22">
        <f>B171+C171+D171</f>
        <v>3426</v>
      </c>
    </row>
    <row r="172" spans="1:5" ht="12.75" customHeight="1">
      <c r="A172" s="5" t="s">
        <v>83</v>
      </c>
      <c r="B172" s="22">
        <v>185000</v>
      </c>
      <c r="C172" s="22"/>
      <c r="D172" s="22"/>
      <c r="E172" s="22">
        <f>B172+C172+D172</f>
        <v>185000</v>
      </c>
    </row>
    <row r="173" spans="1:5" ht="19.5" customHeight="1">
      <c r="A173" s="2" t="s">
        <v>66</v>
      </c>
      <c r="B173" s="21">
        <f>B174+B195</f>
        <v>164960.90000000002</v>
      </c>
      <c r="C173" s="21">
        <f>C174+C195</f>
        <v>2030.8</v>
      </c>
      <c r="D173" s="21">
        <f>D174+D195</f>
        <v>0</v>
      </c>
      <c r="E173" s="21">
        <f>E174+E195</f>
        <v>166991.7</v>
      </c>
    </row>
    <row r="174" spans="1:5" ht="15" customHeight="1">
      <c r="A174" s="6" t="s">
        <v>40</v>
      </c>
      <c r="B174" s="27">
        <f>SUM(B176:B192)</f>
        <v>115602.70000000001</v>
      </c>
      <c r="C174" s="27">
        <f>SUM(C176:C192)</f>
        <v>2006.7</v>
      </c>
      <c r="D174" s="27">
        <f>SUM(D176:D192)</f>
        <v>0</v>
      </c>
      <c r="E174" s="27">
        <f>B174+C174+D174</f>
        <v>117609.40000000001</v>
      </c>
    </row>
    <row r="175" spans="1:5" ht="10.5" customHeight="1">
      <c r="A175" s="10" t="s">
        <v>2</v>
      </c>
      <c r="B175" s="23"/>
      <c r="C175" s="23"/>
      <c r="D175" s="23"/>
      <c r="E175" s="23"/>
    </row>
    <row r="176" spans="1:5" ht="12.75" customHeight="1">
      <c r="A176" s="4" t="s">
        <v>11</v>
      </c>
      <c r="B176" s="22">
        <v>610</v>
      </c>
      <c r="C176" s="22"/>
      <c r="D176" s="22"/>
      <c r="E176" s="22">
        <f>B176+C176</f>
        <v>610</v>
      </c>
    </row>
    <row r="177" spans="1:5" ht="12.75" customHeight="1">
      <c r="A177" s="4" t="s">
        <v>20</v>
      </c>
      <c r="B177" s="22">
        <v>3705.7</v>
      </c>
      <c r="C177" s="22"/>
      <c r="D177" s="22"/>
      <c r="E177" s="22">
        <f>B177+C177+D177</f>
        <v>3705.7</v>
      </c>
    </row>
    <row r="178" spans="1:5" ht="12.75" customHeight="1">
      <c r="A178" s="4" t="s">
        <v>175</v>
      </c>
      <c r="B178" s="22">
        <v>2333.3</v>
      </c>
      <c r="C178" s="22"/>
      <c r="D178" s="22"/>
      <c r="E178" s="22">
        <f>B178+C178+D178</f>
        <v>2333.3</v>
      </c>
    </row>
    <row r="179" spans="1:5" ht="12.75" customHeight="1">
      <c r="A179" s="50" t="s">
        <v>187</v>
      </c>
      <c r="B179" s="22">
        <v>13222.4</v>
      </c>
      <c r="C179" s="22"/>
      <c r="D179" s="22"/>
      <c r="E179" s="22">
        <f aca="true" t="shared" si="5" ref="E179:E191">B179+C179</f>
        <v>13222.4</v>
      </c>
    </row>
    <row r="180" spans="1:5" ht="12.75" customHeight="1">
      <c r="A180" s="4" t="s">
        <v>132</v>
      </c>
      <c r="B180" s="22">
        <v>417.7</v>
      </c>
      <c r="C180" s="22">
        <v>1405.3</v>
      </c>
      <c r="D180" s="22"/>
      <c r="E180" s="22">
        <f t="shared" si="5"/>
        <v>1823</v>
      </c>
    </row>
    <row r="181" spans="1:5" ht="12.75" customHeight="1">
      <c r="A181" s="10" t="s">
        <v>192</v>
      </c>
      <c r="B181" s="22">
        <v>15503.2</v>
      </c>
      <c r="C181" s="22"/>
      <c r="D181" s="22"/>
      <c r="E181" s="22">
        <f t="shared" si="5"/>
        <v>15503.2</v>
      </c>
    </row>
    <row r="182" spans="1:5" ht="12.75" customHeight="1">
      <c r="A182" s="4" t="s">
        <v>188</v>
      </c>
      <c r="B182" s="22">
        <v>3439.5</v>
      </c>
      <c r="C182" s="22"/>
      <c r="D182" s="22"/>
      <c r="E182" s="22">
        <f t="shared" si="5"/>
        <v>3439.5</v>
      </c>
    </row>
    <row r="183" spans="1:5" ht="12.75" customHeight="1">
      <c r="A183" s="4" t="s">
        <v>189</v>
      </c>
      <c r="B183" s="22">
        <v>202.2</v>
      </c>
      <c r="C183" s="22">
        <f>66.3-24.1</f>
        <v>42.199999999999996</v>
      </c>
      <c r="D183" s="22"/>
      <c r="E183" s="22">
        <f t="shared" si="5"/>
        <v>244.39999999999998</v>
      </c>
    </row>
    <row r="184" spans="1:5" ht="12.75" customHeight="1">
      <c r="A184" s="4" t="s">
        <v>198</v>
      </c>
      <c r="B184" s="22">
        <v>1201.9</v>
      </c>
      <c r="C184" s="22"/>
      <c r="D184" s="22"/>
      <c r="E184" s="22">
        <f t="shared" si="5"/>
        <v>1201.9</v>
      </c>
    </row>
    <row r="185" spans="1:5" ht="12.75" customHeight="1">
      <c r="A185" s="4" t="s">
        <v>215</v>
      </c>
      <c r="B185" s="22">
        <v>320.3</v>
      </c>
      <c r="C185" s="22"/>
      <c r="D185" s="22"/>
      <c r="E185" s="22">
        <f t="shared" si="5"/>
        <v>320.3</v>
      </c>
    </row>
    <row r="186" spans="1:5" ht="12.75" customHeight="1">
      <c r="A186" s="4" t="s">
        <v>191</v>
      </c>
      <c r="B186" s="22">
        <v>189</v>
      </c>
      <c r="C186" s="22"/>
      <c r="D186" s="22"/>
      <c r="E186" s="22">
        <f t="shared" si="5"/>
        <v>189</v>
      </c>
    </row>
    <row r="187" spans="1:5" ht="12.75" customHeight="1">
      <c r="A187" s="4" t="s">
        <v>190</v>
      </c>
      <c r="B187" s="22">
        <v>291.8</v>
      </c>
      <c r="C187" s="22"/>
      <c r="D187" s="22"/>
      <c r="E187" s="22">
        <f t="shared" si="5"/>
        <v>291.8</v>
      </c>
    </row>
    <row r="188" spans="1:5" ht="12.75" customHeight="1">
      <c r="A188" s="8" t="s">
        <v>194</v>
      </c>
      <c r="B188" s="22">
        <v>8552.6</v>
      </c>
      <c r="C188" s="22"/>
      <c r="D188" s="22"/>
      <c r="E188" s="22">
        <f t="shared" si="5"/>
        <v>8552.6</v>
      </c>
    </row>
    <row r="189" spans="1:5" ht="12.75" customHeight="1">
      <c r="A189" s="8" t="s">
        <v>195</v>
      </c>
      <c r="B189" s="22">
        <v>4427.1</v>
      </c>
      <c r="C189" s="22">
        <v>417.9</v>
      </c>
      <c r="D189" s="22"/>
      <c r="E189" s="22">
        <f t="shared" si="5"/>
        <v>4845</v>
      </c>
    </row>
    <row r="190" spans="1:5" ht="12.75" customHeight="1">
      <c r="A190" s="8" t="s">
        <v>232</v>
      </c>
      <c r="B190" s="22">
        <v>124.9</v>
      </c>
      <c r="C190" s="22"/>
      <c r="D190" s="22"/>
      <c r="E190" s="22">
        <f t="shared" si="5"/>
        <v>124.9</v>
      </c>
    </row>
    <row r="191" spans="1:5" ht="12.75" customHeight="1">
      <c r="A191" s="5" t="s">
        <v>155</v>
      </c>
      <c r="B191" s="22">
        <v>1185.9</v>
      </c>
      <c r="C191" s="22">
        <v>141.3</v>
      </c>
      <c r="D191" s="22"/>
      <c r="E191" s="22">
        <f t="shared" si="5"/>
        <v>1327.2</v>
      </c>
    </row>
    <row r="192" spans="1:5" ht="12.75" customHeight="1">
      <c r="A192" s="4" t="s">
        <v>65</v>
      </c>
      <c r="B192" s="22">
        <v>59875.2</v>
      </c>
      <c r="C192" s="22"/>
      <c r="D192" s="22"/>
      <c r="E192" s="22">
        <f>B192+C192+D192</f>
        <v>59875.2</v>
      </c>
    </row>
    <row r="193" spans="1:5" ht="12" customHeight="1">
      <c r="A193" s="4" t="s">
        <v>67</v>
      </c>
      <c r="B193" s="22">
        <v>12394.4</v>
      </c>
      <c r="C193" s="22"/>
      <c r="D193" s="22"/>
      <c r="E193" s="22">
        <f>B193+C193+D193</f>
        <v>12394.4</v>
      </c>
    </row>
    <row r="194" spans="1:5" ht="12" customHeight="1">
      <c r="A194" s="4" t="s">
        <v>101</v>
      </c>
      <c r="B194" s="22">
        <v>5743.1</v>
      </c>
      <c r="C194" s="22"/>
      <c r="D194" s="22"/>
      <c r="E194" s="22">
        <f>B194+C194+D194</f>
        <v>5743.1</v>
      </c>
    </row>
    <row r="195" spans="1:5" ht="12.75" customHeight="1">
      <c r="A195" s="13" t="s">
        <v>41</v>
      </c>
      <c r="B195" s="32">
        <f>SUM(B197:B203)</f>
        <v>49358.2</v>
      </c>
      <c r="C195" s="32">
        <f>SUM(C197:C203)</f>
        <v>24.1</v>
      </c>
      <c r="D195" s="32">
        <f>SUM(D197:D203)</f>
        <v>0</v>
      </c>
      <c r="E195" s="32">
        <f>SUM(E197:E203)</f>
        <v>49382.3</v>
      </c>
    </row>
    <row r="196" spans="1:5" ht="10.5" customHeight="1">
      <c r="A196" s="50" t="s">
        <v>2</v>
      </c>
      <c r="B196" s="22"/>
      <c r="C196" s="22"/>
      <c r="D196" s="22"/>
      <c r="E196" s="22"/>
    </row>
    <row r="197" spans="1:5" ht="12.75" customHeight="1">
      <c r="A197" s="4" t="s">
        <v>175</v>
      </c>
      <c r="B197" s="22">
        <v>366.7</v>
      </c>
      <c r="C197" s="22"/>
      <c r="D197" s="22"/>
      <c r="E197" s="22">
        <f>B197+C197+D197</f>
        <v>366.7</v>
      </c>
    </row>
    <row r="198" spans="1:5" ht="12.75" customHeight="1">
      <c r="A198" s="4" t="s">
        <v>186</v>
      </c>
      <c r="B198" s="22">
        <v>9886.4</v>
      </c>
      <c r="C198" s="22"/>
      <c r="D198" s="22"/>
      <c r="E198" s="22">
        <f>B198+C198+D198</f>
        <v>9886.4</v>
      </c>
    </row>
    <row r="199" spans="1:5" ht="12.75" customHeight="1">
      <c r="A199" s="50" t="s">
        <v>193</v>
      </c>
      <c r="B199" s="22">
        <v>4434.7</v>
      </c>
      <c r="C199" s="22"/>
      <c r="D199" s="22"/>
      <c r="E199" s="22">
        <f>B199+C199</f>
        <v>4434.7</v>
      </c>
    </row>
    <row r="200" spans="1:5" ht="12.75" customHeight="1">
      <c r="A200" s="8" t="s">
        <v>195</v>
      </c>
      <c r="B200" s="22">
        <v>198.1</v>
      </c>
      <c r="C200" s="22"/>
      <c r="D200" s="22"/>
      <c r="E200" s="22">
        <f>B200+C200</f>
        <v>198.1</v>
      </c>
    </row>
    <row r="201" spans="1:5" ht="12.75" customHeight="1">
      <c r="A201" s="4" t="s">
        <v>189</v>
      </c>
      <c r="B201" s="22">
        <v>264.5</v>
      </c>
      <c r="C201" s="22">
        <v>24.1</v>
      </c>
      <c r="D201" s="22"/>
      <c r="E201" s="22">
        <f>B201+C201</f>
        <v>288.6</v>
      </c>
    </row>
    <row r="202" spans="1:5" ht="12.75" customHeight="1">
      <c r="A202" s="4" t="s">
        <v>80</v>
      </c>
      <c r="B202" s="22">
        <v>2294.3</v>
      </c>
      <c r="C202" s="22"/>
      <c r="D202" s="22"/>
      <c r="E202" s="22">
        <f>B202+C202+D202</f>
        <v>2294.3</v>
      </c>
    </row>
    <row r="203" spans="1:5" ht="12.75" customHeight="1">
      <c r="A203" s="8" t="s">
        <v>65</v>
      </c>
      <c r="B203" s="24">
        <v>31913.5</v>
      </c>
      <c r="C203" s="24"/>
      <c r="D203" s="24"/>
      <c r="E203" s="22">
        <f>B203+C203+D203</f>
        <v>31913.5</v>
      </c>
    </row>
    <row r="204" spans="1:5" ht="12" customHeight="1">
      <c r="A204" s="8" t="s">
        <v>102</v>
      </c>
      <c r="B204" s="24">
        <v>7669.2</v>
      </c>
      <c r="C204" s="24"/>
      <c r="D204" s="24"/>
      <c r="E204" s="22">
        <f>B204+C204</f>
        <v>7669.2</v>
      </c>
    </row>
    <row r="205" spans="1:5" ht="12" customHeight="1">
      <c r="A205" s="8" t="s">
        <v>107</v>
      </c>
      <c r="B205" s="24">
        <v>200</v>
      </c>
      <c r="C205" s="24"/>
      <c r="D205" s="24"/>
      <c r="E205" s="22">
        <f>B205+C205</f>
        <v>200</v>
      </c>
    </row>
    <row r="206" spans="1:5" ht="19.5" customHeight="1">
      <c r="A206" s="2" t="s">
        <v>19</v>
      </c>
      <c r="B206" s="21">
        <f>B207+B231</f>
        <v>4376450.8</v>
      </c>
      <c r="C206" s="21">
        <f>C207+C231</f>
        <v>3813.6000000000004</v>
      </c>
      <c r="D206" s="21">
        <f>D207+D231</f>
        <v>0</v>
      </c>
      <c r="E206" s="21">
        <f>E207+E231</f>
        <v>4380264.399999999</v>
      </c>
    </row>
    <row r="207" spans="1:5" ht="15" customHeight="1">
      <c r="A207" s="6" t="s">
        <v>40</v>
      </c>
      <c r="B207" s="27">
        <f>SUM(B209:B230)</f>
        <v>4361691.1</v>
      </c>
      <c r="C207" s="27">
        <f>SUM(C209:C230)</f>
        <v>3339.6000000000004</v>
      </c>
      <c r="D207" s="27">
        <f>SUM(D209:D230)</f>
        <v>0</v>
      </c>
      <c r="E207" s="27">
        <f>B207+C207+D207</f>
        <v>4365030.699999999</v>
      </c>
    </row>
    <row r="208" spans="1:5" ht="10.5" customHeight="1">
      <c r="A208" s="10" t="s">
        <v>2</v>
      </c>
      <c r="B208" s="24"/>
      <c r="C208" s="24"/>
      <c r="D208" s="24"/>
      <c r="E208" s="22"/>
    </row>
    <row r="209" spans="1:5" ht="12.75" customHeight="1">
      <c r="A209" s="5" t="s">
        <v>20</v>
      </c>
      <c r="B209" s="22">
        <v>311920</v>
      </c>
      <c r="C209" s="22">
        <v>231.2</v>
      </c>
      <c r="D209" s="22"/>
      <c r="E209" s="22">
        <f>B209+C209+D209</f>
        <v>312151.2</v>
      </c>
    </row>
    <row r="210" spans="1:5" ht="12.75" customHeight="1">
      <c r="A210" s="5" t="s">
        <v>36</v>
      </c>
      <c r="B210" s="22"/>
      <c r="C210" s="22"/>
      <c r="D210" s="22"/>
      <c r="E210" s="22"/>
    </row>
    <row r="211" spans="1:5" ht="12.75" customHeight="1">
      <c r="A211" s="5" t="s">
        <v>33</v>
      </c>
      <c r="B211" s="22">
        <v>1501972.4</v>
      </c>
      <c r="C211" s="22">
        <v>-109.6</v>
      </c>
      <c r="D211" s="22"/>
      <c r="E211" s="22">
        <f>B211+C211+D211</f>
        <v>1501862.7999999998</v>
      </c>
    </row>
    <row r="212" spans="1:5" ht="12.75" customHeight="1">
      <c r="A212" s="5" t="s">
        <v>34</v>
      </c>
      <c r="B212" s="22">
        <v>147116</v>
      </c>
      <c r="C212" s="22"/>
      <c r="D212" s="22"/>
      <c r="E212" s="22">
        <f>B212+C212</f>
        <v>147116</v>
      </c>
    </row>
    <row r="213" spans="1:5" ht="12.75" customHeight="1">
      <c r="A213" s="5" t="s">
        <v>35</v>
      </c>
      <c r="B213" s="22">
        <v>2321197.6</v>
      </c>
      <c r="C213" s="22">
        <v>109.6</v>
      </c>
      <c r="D213" s="22"/>
      <c r="E213" s="22">
        <f>B213+C213+D213</f>
        <v>2321307.2</v>
      </c>
    </row>
    <row r="214" spans="1:5" ht="12.75" customHeight="1">
      <c r="A214" s="5" t="s">
        <v>183</v>
      </c>
      <c r="B214" s="22">
        <v>82.8</v>
      </c>
      <c r="C214" s="22"/>
      <c r="D214" s="22"/>
      <c r="E214" s="22">
        <f>B214+C214</f>
        <v>82.8</v>
      </c>
    </row>
    <row r="215" spans="1:5" ht="12.75" customHeight="1">
      <c r="A215" s="5" t="s">
        <v>51</v>
      </c>
      <c r="B215" s="22">
        <v>269.5</v>
      </c>
      <c r="C215" s="22">
        <v>85.2</v>
      </c>
      <c r="D215" s="22"/>
      <c r="E215" s="22">
        <f>B215+C215</f>
        <v>354.7</v>
      </c>
    </row>
    <row r="216" spans="1:5" ht="12.75" customHeight="1">
      <c r="A216" s="5" t="s">
        <v>113</v>
      </c>
      <c r="B216" s="22">
        <v>59</v>
      </c>
      <c r="C216" s="22"/>
      <c r="D216" s="22"/>
      <c r="E216" s="22">
        <f>B216+C216+D216</f>
        <v>59</v>
      </c>
    </row>
    <row r="217" spans="1:5" ht="12.75" customHeight="1">
      <c r="A217" s="5" t="s">
        <v>123</v>
      </c>
      <c r="B217" s="22">
        <v>3145.3</v>
      </c>
      <c r="C217" s="22">
        <v>-55.4</v>
      </c>
      <c r="D217" s="22"/>
      <c r="E217" s="22">
        <f aca="true" t="shared" si="6" ref="E217:E228">B217+C217</f>
        <v>3089.9</v>
      </c>
    </row>
    <row r="218" spans="1:5" ht="12.75" customHeight="1">
      <c r="A218" s="57" t="s">
        <v>130</v>
      </c>
      <c r="B218" s="54">
        <v>51681.8</v>
      </c>
      <c r="C218" s="54">
        <f>4.4-80.9</f>
        <v>-76.5</v>
      </c>
      <c r="D218" s="54"/>
      <c r="E218" s="54">
        <f t="shared" si="6"/>
        <v>51605.3</v>
      </c>
    </row>
    <row r="219" spans="1:5" ht="12.75" customHeight="1">
      <c r="A219" s="5" t="s">
        <v>124</v>
      </c>
      <c r="B219" s="22">
        <v>2547.2</v>
      </c>
      <c r="C219" s="22">
        <v>-20</v>
      </c>
      <c r="D219" s="22"/>
      <c r="E219" s="22">
        <f t="shared" si="6"/>
        <v>2527.2</v>
      </c>
    </row>
    <row r="220" spans="1:5" ht="12.75" customHeight="1">
      <c r="A220" s="5" t="s">
        <v>226</v>
      </c>
      <c r="B220" s="22">
        <v>517.5</v>
      </c>
      <c r="C220" s="22">
        <v>2487.1</v>
      </c>
      <c r="D220" s="22"/>
      <c r="E220" s="22">
        <f t="shared" si="6"/>
        <v>3004.6</v>
      </c>
    </row>
    <row r="221" spans="1:5" ht="12.75" customHeight="1">
      <c r="A221" s="5" t="s">
        <v>145</v>
      </c>
      <c r="B221" s="22">
        <v>735</v>
      </c>
      <c r="C221" s="22">
        <v>-0.1</v>
      </c>
      <c r="D221" s="22"/>
      <c r="E221" s="22">
        <f t="shared" si="6"/>
        <v>734.9</v>
      </c>
    </row>
    <row r="222" spans="1:5" ht="12.75" customHeight="1">
      <c r="A222" s="5" t="s">
        <v>146</v>
      </c>
      <c r="B222" s="22">
        <f>1480.3+52.8</f>
        <v>1533.1</v>
      </c>
      <c r="C222" s="22">
        <v>134.3</v>
      </c>
      <c r="D222" s="22"/>
      <c r="E222" s="22">
        <f t="shared" si="6"/>
        <v>1667.3999999999999</v>
      </c>
    </row>
    <row r="223" spans="1:5" ht="12.75" customHeight="1">
      <c r="A223" s="5" t="s">
        <v>147</v>
      </c>
      <c r="B223" s="22">
        <v>415.2</v>
      </c>
      <c r="C223" s="22">
        <v>240.4</v>
      </c>
      <c r="D223" s="22"/>
      <c r="E223" s="22">
        <f t="shared" si="6"/>
        <v>655.6</v>
      </c>
    </row>
    <row r="224" spans="1:5" ht="12.75" customHeight="1">
      <c r="A224" s="5" t="s">
        <v>184</v>
      </c>
      <c r="B224" s="22">
        <v>3012</v>
      </c>
      <c r="C224" s="22">
        <v>-2.4</v>
      </c>
      <c r="D224" s="22"/>
      <c r="E224" s="22">
        <f t="shared" si="6"/>
        <v>3009.6</v>
      </c>
    </row>
    <row r="225" spans="1:5" ht="12.75" customHeight="1">
      <c r="A225" s="5" t="s">
        <v>206</v>
      </c>
      <c r="B225" s="22">
        <v>51</v>
      </c>
      <c r="C225" s="22">
        <v>13</v>
      </c>
      <c r="D225" s="22"/>
      <c r="E225" s="22">
        <f t="shared" si="6"/>
        <v>64</v>
      </c>
    </row>
    <row r="226" spans="1:5" ht="12.75" customHeight="1">
      <c r="A226" s="5" t="s">
        <v>227</v>
      </c>
      <c r="B226" s="22"/>
      <c r="C226" s="22">
        <v>8</v>
      </c>
      <c r="D226" s="22"/>
      <c r="E226" s="22">
        <f t="shared" si="6"/>
        <v>8</v>
      </c>
    </row>
    <row r="227" spans="1:5" ht="12.75" customHeight="1">
      <c r="A227" s="5" t="s">
        <v>228</v>
      </c>
      <c r="B227" s="22"/>
      <c r="C227" s="22">
        <v>526</v>
      </c>
      <c r="D227" s="22"/>
      <c r="E227" s="22">
        <f t="shared" si="6"/>
        <v>526</v>
      </c>
    </row>
    <row r="228" spans="1:5" ht="12.75" customHeight="1">
      <c r="A228" s="5" t="s">
        <v>207</v>
      </c>
      <c r="B228" s="22">
        <v>1371.7</v>
      </c>
      <c r="C228" s="22"/>
      <c r="D228" s="22"/>
      <c r="E228" s="22">
        <f t="shared" si="6"/>
        <v>1371.7</v>
      </c>
    </row>
    <row r="229" spans="1:5" ht="12.75" customHeight="1">
      <c r="A229" s="4" t="s">
        <v>11</v>
      </c>
      <c r="B229" s="22">
        <v>10314</v>
      </c>
      <c r="C229" s="22">
        <v>-231.2</v>
      </c>
      <c r="D229" s="22"/>
      <c r="E229" s="22">
        <f>B229+C229+D229</f>
        <v>10082.8</v>
      </c>
    </row>
    <row r="230" spans="1:5" ht="12.75" customHeight="1">
      <c r="A230" s="4" t="s">
        <v>50</v>
      </c>
      <c r="B230" s="22">
        <v>3750</v>
      </c>
      <c r="C230" s="22"/>
      <c r="D230" s="22"/>
      <c r="E230" s="22">
        <f>B230+C230+D230</f>
        <v>3750</v>
      </c>
    </row>
    <row r="231" spans="1:5" ht="15" customHeight="1">
      <c r="A231" s="13" t="s">
        <v>41</v>
      </c>
      <c r="B231" s="32">
        <f>SUM(B233:B236)</f>
        <v>14759.7</v>
      </c>
      <c r="C231" s="32">
        <f>SUM(C233:C236)</f>
        <v>474</v>
      </c>
      <c r="D231" s="32">
        <f>SUM(D233:D236)</f>
        <v>0</v>
      </c>
      <c r="E231" s="27">
        <f>B231+C231+D231</f>
        <v>15233.7</v>
      </c>
    </row>
    <row r="232" spans="1:5" ht="10.5" customHeight="1">
      <c r="A232" s="3" t="s">
        <v>2</v>
      </c>
      <c r="B232" s="22"/>
      <c r="C232" s="22"/>
      <c r="D232" s="22"/>
      <c r="E232" s="21"/>
    </row>
    <row r="233" spans="1:5" ht="12.75" customHeight="1">
      <c r="A233" s="8" t="s">
        <v>58</v>
      </c>
      <c r="B233" s="24">
        <v>6695</v>
      </c>
      <c r="C233" s="24"/>
      <c r="D233" s="24"/>
      <c r="E233" s="22">
        <f>B233+C233+D233</f>
        <v>6695</v>
      </c>
    </row>
    <row r="234" spans="1:5" ht="12.75" customHeight="1">
      <c r="A234" s="50" t="s">
        <v>219</v>
      </c>
      <c r="B234" s="24">
        <v>5500</v>
      </c>
      <c r="C234" s="24"/>
      <c r="D234" s="24"/>
      <c r="E234" s="22">
        <f>B234+C234+D234</f>
        <v>5500</v>
      </c>
    </row>
    <row r="235" spans="1:5" ht="12.75" customHeight="1">
      <c r="A235" s="5" t="s">
        <v>228</v>
      </c>
      <c r="B235" s="22"/>
      <c r="C235" s="22">
        <v>474</v>
      </c>
      <c r="D235" s="22"/>
      <c r="E235" s="22">
        <f>B235+C235</f>
        <v>474</v>
      </c>
    </row>
    <row r="236" spans="1:5" ht="12.75" customHeight="1">
      <c r="A236" s="5" t="s">
        <v>130</v>
      </c>
      <c r="B236" s="22">
        <v>2564.7</v>
      </c>
      <c r="C236" s="22"/>
      <c r="D236" s="22"/>
      <c r="E236" s="22">
        <f>B236+C236</f>
        <v>2564.7</v>
      </c>
    </row>
    <row r="237" spans="1:5" ht="19.5" customHeight="1">
      <c r="A237" s="2" t="s">
        <v>21</v>
      </c>
      <c r="B237" s="21">
        <f>B238+B247</f>
        <v>346609.2</v>
      </c>
      <c r="C237" s="21">
        <f>C238+C247</f>
        <v>1781</v>
      </c>
      <c r="D237" s="21">
        <f>D238+D247</f>
        <v>0</v>
      </c>
      <c r="E237" s="21">
        <f>E238+E247</f>
        <v>348390.2</v>
      </c>
    </row>
    <row r="238" spans="1:5" ht="12.75" customHeight="1">
      <c r="A238" s="6" t="s">
        <v>40</v>
      </c>
      <c r="B238" s="27">
        <f>SUM(B240:B246)</f>
        <v>273889.2</v>
      </c>
      <c r="C238" s="27">
        <f>SUM(C240:C246)</f>
        <v>456.70000000000005</v>
      </c>
      <c r="D238" s="27">
        <f>SUM(D240:D246)</f>
        <v>0</v>
      </c>
      <c r="E238" s="27">
        <f>B238+C238+D238</f>
        <v>274345.9</v>
      </c>
    </row>
    <row r="239" spans="1:5" ht="10.5" customHeight="1">
      <c r="A239" s="3" t="s">
        <v>2</v>
      </c>
      <c r="B239" s="22"/>
      <c r="C239" s="22"/>
      <c r="D239" s="22"/>
      <c r="E239" s="21"/>
    </row>
    <row r="240" spans="1:5" ht="12.75" customHeight="1">
      <c r="A240" s="8" t="s">
        <v>20</v>
      </c>
      <c r="B240" s="24">
        <v>189360.5</v>
      </c>
      <c r="C240" s="24"/>
      <c r="D240" s="24"/>
      <c r="E240" s="22">
        <f>B240+C240+D240</f>
        <v>189360.5</v>
      </c>
    </row>
    <row r="241" spans="1:5" ht="12.75" customHeight="1">
      <c r="A241" s="5" t="s">
        <v>81</v>
      </c>
      <c r="B241" s="22">
        <v>66496.1</v>
      </c>
      <c r="C241" s="22"/>
      <c r="D241" s="22"/>
      <c r="E241" s="22">
        <f>B241+C241+D241</f>
        <v>66496.1</v>
      </c>
    </row>
    <row r="242" spans="1:5" ht="12.75" customHeight="1">
      <c r="A242" s="5" t="s">
        <v>150</v>
      </c>
      <c r="B242" s="22">
        <v>1540.5</v>
      </c>
      <c r="C242" s="22">
        <v>374.6</v>
      </c>
      <c r="D242" s="22"/>
      <c r="E242" s="22">
        <f>B242+C242</f>
        <v>1915.1</v>
      </c>
    </row>
    <row r="243" spans="1:5" ht="12.75" customHeight="1">
      <c r="A243" s="5" t="s">
        <v>149</v>
      </c>
      <c r="B243" s="22">
        <v>149.7</v>
      </c>
      <c r="C243" s="22">
        <v>82.1</v>
      </c>
      <c r="D243" s="22"/>
      <c r="E243" s="22">
        <f>B243+C243</f>
        <v>231.79999999999998</v>
      </c>
    </row>
    <row r="244" spans="1:5" ht="12.75" customHeight="1">
      <c r="A244" s="5" t="s">
        <v>151</v>
      </c>
      <c r="B244" s="22">
        <v>116</v>
      </c>
      <c r="C244" s="22"/>
      <c r="D244" s="22"/>
      <c r="E244" s="22">
        <f>B244+C244</f>
        <v>116</v>
      </c>
    </row>
    <row r="245" spans="1:5" ht="12.75" customHeight="1">
      <c r="A245" s="5" t="s">
        <v>11</v>
      </c>
      <c r="B245" s="22">
        <v>16082.9</v>
      </c>
      <c r="C245" s="22"/>
      <c r="D245" s="22"/>
      <c r="E245" s="22">
        <f>B245+C245+D245</f>
        <v>16082.9</v>
      </c>
    </row>
    <row r="246" spans="1:5" ht="12.75" customHeight="1">
      <c r="A246" s="4" t="s">
        <v>65</v>
      </c>
      <c r="B246" s="22">
        <v>143.5</v>
      </c>
      <c r="C246" s="22"/>
      <c r="D246" s="22"/>
      <c r="E246" s="22">
        <f>B246+C246+D246</f>
        <v>143.5</v>
      </c>
    </row>
    <row r="247" spans="1:5" ht="15" customHeight="1">
      <c r="A247" s="6" t="s">
        <v>41</v>
      </c>
      <c r="B247" s="27">
        <f>SUM(B249:B255)</f>
        <v>72720</v>
      </c>
      <c r="C247" s="27">
        <f>SUM(C249:C255)</f>
        <v>1324.3</v>
      </c>
      <c r="D247" s="27">
        <f>SUM(D249:D255)</f>
        <v>0</v>
      </c>
      <c r="E247" s="27">
        <f>B247+C247+D247</f>
        <v>74044.3</v>
      </c>
    </row>
    <row r="248" spans="1:5" ht="10.5" customHeight="1">
      <c r="A248" s="3" t="s">
        <v>2</v>
      </c>
      <c r="B248" s="22"/>
      <c r="C248" s="22"/>
      <c r="D248" s="22"/>
      <c r="E248" s="22"/>
    </row>
    <row r="249" spans="1:5" ht="12.75" customHeight="1">
      <c r="A249" s="5" t="s">
        <v>152</v>
      </c>
      <c r="B249" s="22">
        <v>17028</v>
      </c>
      <c r="C249" s="22">
        <v>-0.7</v>
      </c>
      <c r="D249" s="22"/>
      <c r="E249" s="22">
        <f>B249+C249</f>
        <v>17027.3</v>
      </c>
    </row>
    <row r="250" spans="1:5" ht="12.75" customHeight="1">
      <c r="A250" s="5" t="s">
        <v>218</v>
      </c>
      <c r="B250" s="22">
        <v>5000</v>
      </c>
      <c r="C250" s="22"/>
      <c r="D250" s="22"/>
      <c r="E250" s="22">
        <f>B250+C250</f>
        <v>5000</v>
      </c>
    </row>
    <row r="251" spans="1:5" ht="12.75" customHeight="1">
      <c r="A251" s="5" t="s">
        <v>47</v>
      </c>
      <c r="B251" s="22">
        <v>352.1</v>
      </c>
      <c r="C251" s="22"/>
      <c r="D251" s="22"/>
      <c r="E251" s="22">
        <f>B251+C251+D251</f>
        <v>352.1</v>
      </c>
    </row>
    <row r="252" spans="1:5" ht="12.75" customHeight="1">
      <c r="A252" s="5" t="s">
        <v>58</v>
      </c>
      <c r="B252" s="22">
        <v>1850</v>
      </c>
      <c r="C252" s="22"/>
      <c r="D252" s="22"/>
      <c r="E252" s="22">
        <f>SUM(B252:D252)</f>
        <v>1850</v>
      </c>
    </row>
    <row r="253" spans="1:5" ht="12.75" customHeight="1">
      <c r="A253" s="50" t="s">
        <v>219</v>
      </c>
      <c r="B253" s="24">
        <v>33203.9</v>
      </c>
      <c r="C253" s="24"/>
      <c r="D253" s="24"/>
      <c r="E253" s="22">
        <f>B253+C253+D253</f>
        <v>33203.9</v>
      </c>
    </row>
    <row r="254" spans="1:5" ht="12.75" customHeight="1">
      <c r="A254" s="5" t="s">
        <v>155</v>
      </c>
      <c r="B254" s="22"/>
      <c r="C254" s="22">
        <v>1325</v>
      </c>
      <c r="D254" s="22"/>
      <c r="E254" s="22">
        <f>B254+C254</f>
        <v>1325</v>
      </c>
    </row>
    <row r="255" spans="1:5" ht="12.75" customHeight="1">
      <c r="A255" s="5" t="s">
        <v>65</v>
      </c>
      <c r="B255" s="22">
        <v>15286</v>
      </c>
      <c r="C255" s="22"/>
      <c r="D255" s="22"/>
      <c r="E255" s="22">
        <f>B255+C255+D255</f>
        <v>15286</v>
      </c>
    </row>
    <row r="256" spans="1:5" ht="19.5" customHeight="1">
      <c r="A256" s="51" t="s">
        <v>22</v>
      </c>
      <c r="B256" s="43">
        <f>B257+B268</f>
        <v>202029.59999999998</v>
      </c>
      <c r="C256" s="43">
        <f>C257+C268</f>
        <v>20425.800000000003</v>
      </c>
      <c r="D256" s="43">
        <f>D257+D268</f>
        <v>0</v>
      </c>
      <c r="E256" s="43">
        <f>E257+E268</f>
        <v>222455.4</v>
      </c>
    </row>
    <row r="257" spans="1:5" ht="15" customHeight="1">
      <c r="A257" s="6" t="s">
        <v>40</v>
      </c>
      <c r="B257" s="27">
        <f>SUM(B259:B267)</f>
        <v>134307.4</v>
      </c>
      <c r="C257" s="27">
        <f>SUM(C259:C267)</f>
        <v>845.4</v>
      </c>
      <c r="D257" s="27">
        <f>SUM(D259:D267)</f>
        <v>0</v>
      </c>
      <c r="E257" s="27">
        <f>B257+C257+D257</f>
        <v>135152.8</v>
      </c>
    </row>
    <row r="258" spans="1:5" ht="10.5" customHeight="1">
      <c r="A258" s="3" t="s">
        <v>2</v>
      </c>
      <c r="B258" s="22"/>
      <c r="C258" s="22"/>
      <c r="D258" s="22"/>
      <c r="E258" s="22"/>
    </row>
    <row r="259" spans="1:5" ht="12.75" customHeight="1">
      <c r="A259" s="5" t="s">
        <v>20</v>
      </c>
      <c r="B259" s="22">
        <v>100304.6</v>
      </c>
      <c r="C259" s="22"/>
      <c r="D259" s="22"/>
      <c r="E259" s="22">
        <f>B259+C259+D259</f>
        <v>100304.6</v>
      </c>
    </row>
    <row r="260" spans="1:5" ht="12.75" customHeight="1">
      <c r="A260" s="5" t="s">
        <v>11</v>
      </c>
      <c r="B260" s="22">
        <v>15450.4</v>
      </c>
      <c r="C260" s="22"/>
      <c r="D260" s="22"/>
      <c r="E260" s="22">
        <f>B260+C260+D260</f>
        <v>15450.4</v>
      </c>
    </row>
    <row r="261" spans="1:5" ht="12.75" customHeight="1">
      <c r="A261" s="5" t="s">
        <v>59</v>
      </c>
      <c r="B261" s="22">
        <v>9274</v>
      </c>
      <c r="C261" s="22"/>
      <c r="D261" s="22"/>
      <c r="E261" s="22">
        <f>B261+C261+D261</f>
        <v>9274</v>
      </c>
    </row>
    <row r="262" spans="1:5" ht="12.75" customHeight="1">
      <c r="A262" s="5" t="s">
        <v>153</v>
      </c>
      <c r="B262" s="22">
        <v>136</v>
      </c>
      <c r="C262" s="22"/>
      <c r="D262" s="22"/>
      <c r="E262" s="22">
        <f>B262+C262+D262</f>
        <v>136</v>
      </c>
    </row>
    <row r="263" spans="1:5" ht="12.75" customHeight="1">
      <c r="A263" s="5" t="s">
        <v>154</v>
      </c>
      <c r="B263" s="22">
        <v>316</v>
      </c>
      <c r="C263" s="22"/>
      <c r="D263" s="22"/>
      <c r="E263" s="22">
        <f>B263+C263+D263</f>
        <v>316</v>
      </c>
    </row>
    <row r="264" spans="1:5" ht="12.75" customHeight="1">
      <c r="A264" s="5" t="s">
        <v>51</v>
      </c>
      <c r="B264" s="22"/>
      <c r="C264" s="22">
        <v>16</v>
      </c>
      <c r="D264" s="22"/>
      <c r="E264" s="22">
        <f>B264+C264</f>
        <v>16</v>
      </c>
    </row>
    <row r="265" spans="1:5" ht="12.75" customHeight="1">
      <c r="A265" s="5" t="s">
        <v>155</v>
      </c>
      <c r="B265" s="22">
        <v>106.4</v>
      </c>
      <c r="C265" s="22">
        <f>79+750.4</f>
        <v>829.4</v>
      </c>
      <c r="D265" s="22"/>
      <c r="E265" s="22">
        <f>B265+C265</f>
        <v>935.8</v>
      </c>
    </row>
    <row r="266" spans="1:5" ht="12.75" customHeight="1">
      <c r="A266" s="4" t="s">
        <v>50</v>
      </c>
      <c r="B266" s="22">
        <v>7860</v>
      </c>
      <c r="C266" s="22"/>
      <c r="D266" s="22"/>
      <c r="E266" s="22">
        <f>B266+C266+D266</f>
        <v>7860</v>
      </c>
    </row>
    <row r="267" spans="1:5" ht="12.75" customHeight="1">
      <c r="A267" s="4" t="s">
        <v>65</v>
      </c>
      <c r="B267" s="22">
        <v>860</v>
      </c>
      <c r="C267" s="22"/>
      <c r="D267" s="22"/>
      <c r="E267" s="22">
        <f>B267+C267</f>
        <v>860</v>
      </c>
    </row>
    <row r="268" spans="1:5" ht="15" customHeight="1">
      <c r="A268" s="6" t="s">
        <v>41</v>
      </c>
      <c r="B268" s="27">
        <f>SUM(B270:B273)</f>
        <v>67722.2</v>
      </c>
      <c r="C268" s="27">
        <f>SUM(C270:C273)</f>
        <v>19580.4</v>
      </c>
      <c r="D268" s="27">
        <f>SUM(D270:D273)</f>
        <v>0</v>
      </c>
      <c r="E268" s="27">
        <f>B268+C268+D268</f>
        <v>87302.6</v>
      </c>
    </row>
    <row r="269" spans="1:5" ht="10.5" customHeight="1">
      <c r="A269" s="3" t="s">
        <v>2</v>
      </c>
      <c r="B269" s="22"/>
      <c r="C269" s="22"/>
      <c r="D269" s="22"/>
      <c r="E269" s="22"/>
    </row>
    <row r="270" spans="1:5" ht="12.75" customHeight="1">
      <c r="A270" s="5" t="s">
        <v>155</v>
      </c>
      <c r="B270" s="22">
        <v>61078.6</v>
      </c>
      <c r="C270" s="22">
        <f>18526.4+320+167+567</f>
        <v>19580.4</v>
      </c>
      <c r="D270" s="22"/>
      <c r="E270" s="22">
        <f>B270+C270</f>
        <v>80659</v>
      </c>
    </row>
    <row r="271" spans="1:5" ht="12.75" customHeight="1">
      <c r="A271" s="5" t="s">
        <v>80</v>
      </c>
      <c r="B271" s="22">
        <v>1000</v>
      </c>
      <c r="C271" s="22"/>
      <c r="D271" s="22"/>
      <c r="E271" s="22">
        <f>B271+C271+D271</f>
        <v>1000</v>
      </c>
    </row>
    <row r="272" spans="1:5" ht="12.75" customHeight="1">
      <c r="A272" s="5" t="s">
        <v>65</v>
      </c>
      <c r="B272" s="22">
        <v>4843.6</v>
      </c>
      <c r="C272" s="22"/>
      <c r="D272" s="22"/>
      <c r="E272" s="22">
        <f>B272+C272</f>
        <v>4843.6</v>
      </c>
    </row>
    <row r="273" spans="1:5" ht="12.75" customHeight="1">
      <c r="A273" s="57" t="s">
        <v>50</v>
      </c>
      <c r="B273" s="54">
        <v>800</v>
      </c>
      <c r="C273" s="54"/>
      <c r="D273" s="54"/>
      <c r="E273" s="54">
        <f>B273+C273+D273</f>
        <v>800</v>
      </c>
    </row>
    <row r="274" spans="1:5" ht="19.5" customHeight="1">
      <c r="A274" s="2" t="s">
        <v>42</v>
      </c>
      <c r="B274" s="21">
        <v>4400</v>
      </c>
      <c r="C274" s="21">
        <v>0</v>
      </c>
      <c r="D274" s="21"/>
      <c r="E274" s="23">
        <f>B274+C274</f>
        <v>4400</v>
      </c>
    </row>
    <row r="275" spans="1:5" ht="10.5" customHeight="1">
      <c r="A275" s="3" t="s">
        <v>2</v>
      </c>
      <c r="B275" s="22"/>
      <c r="C275" s="22"/>
      <c r="D275" s="22"/>
      <c r="E275" s="22"/>
    </row>
    <row r="276" spans="1:5" ht="12.75" customHeight="1">
      <c r="A276" s="5" t="s">
        <v>59</v>
      </c>
      <c r="B276" s="22">
        <v>4400</v>
      </c>
      <c r="C276" s="22"/>
      <c r="D276" s="22"/>
      <c r="E276" s="22">
        <v>4400</v>
      </c>
    </row>
    <row r="277" spans="1:5" ht="16.5" customHeight="1">
      <c r="A277" s="2" t="s">
        <v>23</v>
      </c>
      <c r="B277" s="21">
        <f>B278+B295</f>
        <v>472551.99999999994</v>
      </c>
      <c r="C277" s="21">
        <f>C278+C295</f>
        <v>45417.6</v>
      </c>
      <c r="D277" s="21">
        <f>D278+D295</f>
        <v>0</v>
      </c>
      <c r="E277" s="23">
        <f>B277+C277+D277</f>
        <v>517969.5999999999</v>
      </c>
    </row>
    <row r="278" spans="1:5" ht="12.75" customHeight="1">
      <c r="A278" s="6" t="s">
        <v>40</v>
      </c>
      <c r="B278" s="27">
        <f>SUM(B280:B294)</f>
        <v>450177.0999999999</v>
      </c>
      <c r="C278" s="27">
        <f>SUM(C280:C294)</f>
        <v>450.2</v>
      </c>
      <c r="D278" s="27">
        <f>SUM(D280:D294)</f>
        <v>0</v>
      </c>
      <c r="E278" s="32">
        <f>B278+C278+D278</f>
        <v>450627.29999999993</v>
      </c>
    </row>
    <row r="279" spans="1:5" ht="10.5" customHeight="1">
      <c r="A279" s="3" t="s">
        <v>2</v>
      </c>
      <c r="B279" s="22"/>
      <c r="C279" s="22"/>
      <c r="D279" s="22"/>
      <c r="E279" s="22"/>
    </row>
    <row r="280" spans="1:5" ht="12.75" customHeight="1">
      <c r="A280" s="4" t="s">
        <v>24</v>
      </c>
      <c r="B280" s="22">
        <v>352600.6</v>
      </c>
      <c r="C280" s="22"/>
      <c r="D280" s="22"/>
      <c r="E280" s="22">
        <f>B280+C280+D280</f>
        <v>352600.6</v>
      </c>
    </row>
    <row r="281" spans="1:5" ht="12.75" customHeight="1">
      <c r="A281" s="4" t="s">
        <v>51</v>
      </c>
      <c r="B281" s="22">
        <v>48.6</v>
      </c>
      <c r="C281" s="22"/>
      <c r="D281" s="22"/>
      <c r="E281" s="22">
        <f>B281+C281</f>
        <v>48.6</v>
      </c>
    </row>
    <row r="282" spans="1:5" ht="12.75" customHeight="1">
      <c r="A282" s="4" t="s">
        <v>11</v>
      </c>
      <c r="B282" s="22">
        <v>4595.6</v>
      </c>
      <c r="C282" s="22">
        <v>10</v>
      </c>
      <c r="D282" s="22"/>
      <c r="E282" s="22">
        <f>B282+C282+D282</f>
        <v>4605.6</v>
      </c>
    </row>
    <row r="283" spans="1:5" ht="12.75" customHeight="1">
      <c r="A283" s="4" t="s">
        <v>59</v>
      </c>
      <c r="B283" s="22">
        <v>63</v>
      </c>
      <c r="C283" s="22"/>
      <c r="D283" s="22"/>
      <c r="E283" s="22">
        <f>B283+C283</f>
        <v>63</v>
      </c>
    </row>
    <row r="284" spans="1:5" ht="12.75" customHeight="1">
      <c r="A284" s="4" t="s">
        <v>134</v>
      </c>
      <c r="B284" s="22">
        <v>200</v>
      </c>
      <c r="C284" s="22"/>
      <c r="D284" s="22"/>
      <c r="E284" s="22">
        <f>B284+C284+D284</f>
        <v>200</v>
      </c>
    </row>
    <row r="285" spans="1:5" ht="12.75" customHeight="1">
      <c r="A285" s="52" t="s">
        <v>131</v>
      </c>
      <c r="B285" s="22">
        <v>2440.4</v>
      </c>
      <c r="C285" s="22">
        <v>596.9</v>
      </c>
      <c r="D285" s="22"/>
      <c r="E285" s="22">
        <f>B285+C285</f>
        <v>3037.3</v>
      </c>
    </row>
    <row r="286" spans="1:5" ht="12.75" customHeight="1">
      <c r="A286" s="4" t="s">
        <v>68</v>
      </c>
      <c r="B286" s="22">
        <v>55018</v>
      </c>
      <c r="C286" s="22"/>
      <c r="D286" s="22"/>
      <c r="E286" s="22">
        <f>B286+C286</f>
        <v>55018</v>
      </c>
    </row>
    <row r="287" spans="1:5" ht="12.75" customHeight="1">
      <c r="A287" s="4" t="s">
        <v>103</v>
      </c>
      <c r="B287" s="22">
        <v>3525.1</v>
      </c>
      <c r="C287" s="22"/>
      <c r="D287" s="22"/>
      <c r="E287" s="22">
        <f>B287+C287+D287</f>
        <v>3525.1</v>
      </c>
    </row>
    <row r="288" spans="1:5" ht="12.75" customHeight="1">
      <c r="A288" s="50" t="s">
        <v>115</v>
      </c>
      <c r="B288" s="22">
        <v>1509.1</v>
      </c>
      <c r="C288" s="22"/>
      <c r="D288" s="22"/>
      <c r="E288" s="22">
        <f>B288+C288+D288</f>
        <v>1509.1</v>
      </c>
    </row>
    <row r="289" spans="1:5" ht="12.75" customHeight="1">
      <c r="A289" s="4" t="s">
        <v>185</v>
      </c>
      <c r="B289" s="22">
        <v>1007.2</v>
      </c>
      <c r="C289" s="22">
        <v>-156.7</v>
      </c>
      <c r="D289" s="22"/>
      <c r="E289" s="22">
        <f>B289+C289+D289</f>
        <v>850.5</v>
      </c>
    </row>
    <row r="290" spans="1:5" ht="12.75" customHeight="1">
      <c r="A290" s="50" t="s">
        <v>114</v>
      </c>
      <c r="B290" s="22">
        <v>967.3</v>
      </c>
      <c r="C290" s="22"/>
      <c r="D290" s="22"/>
      <c r="E290" s="22">
        <f>B290+C290</f>
        <v>967.3</v>
      </c>
    </row>
    <row r="291" spans="1:5" ht="12.75" customHeight="1">
      <c r="A291" s="8" t="s">
        <v>208</v>
      </c>
      <c r="B291" s="22">
        <v>146</v>
      </c>
      <c r="C291" s="22"/>
      <c r="D291" s="22"/>
      <c r="E291" s="22">
        <f>B291+C291</f>
        <v>146</v>
      </c>
    </row>
    <row r="292" spans="1:5" ht="12.75" customHeight="1">
      <c r="A292" s="8" t="s">
        <v>217</v>
      </c>
      <c r="B292" s="22">
        <v>200</v>
      </c>
      <c r="C292" s="22"/>
      <c r="D292" s="22"/>
      <c r="E292" s="22">
        <f>B292+C292</f>
        <v>200</v>
      </c>
    </row>
    <row r="293" spans="1:5" ht="12.75" customHeight="1">
      <c r="A293" s="8" t="s">
        <v>133</v>
      </c>
      <c r="B293" s="22">
        <v>16.2</v>
      </c>
      <c r="C293" s="22"/>
      <c r="D293" s="22"/>
      <c r="E293" s="22">
        <f>B293+C293</f>
        <v>16.2</v>
      </c>
    </row>
    <row r="294" spans="1:5" ht="12.75" customHeight="1">
      <c r="A294" s="8" t="s">
        <v>50</v>
      </c>
      <c r="B294" s="22">
        <v>27840</v>
      </c>
      <c r="C294" s="22"/>
      <c r="D294" s="22"/>
      <c r="E294" s="22">
        <f>B294+C294+D294</f>
        <v>27840</v>
      </c>
    </row>
    <row r="295" spans="1:5" ht="12.75" customHeight="1">
      <c r="A295" s="6" t="s">
        <v>41</v>
      </c>
      <c r="B295" s="27">
        <f>SUM(B297:B301)</f>
        <v>22374.9</v>
      </c>
      <c r="C295" s="27">
        <f>SUM(C297:C301)</f>
        <v>44967.4</v>
      </c>
      <c r="D295" s="27">
        <f>SUM(D297:D301)</f>
        <v>0</v>
      </c>
      <c r="E295" s="27">
        <f>B295+C295+D295</f>
        <v>67342.3</v>
      </c>
    </row>
    <row r="296" spans="1:5" ht="10.5" customHeight="1">
      <c r="A296" s="3" t="s">
        <v>2</v>
      </c>
      <c r="B296" s="22"/>
      <c r="C296" s="22"/>
      <c r="D296" s="22"/>
      <c r="E296" s="22"/>
    </row>
    <row r="297" spans="1:5" ht="12.75" customHeight="1">
      <c r="A297" s="4" t="s">
        <v>58</v>
      </c>
      <c r="B297" s="22">
        <v>1800</v>
      </c>
      <c r="C297" s="22"/>
      <c r="D297" s="22"/>
      <c r="E297" s="22">
        <f>B297+C297</f>
        <v>1800</v>
      </c>
    </row>
    <row r="298" spans="1:5" ht="12.75" customHeight="1">
      <c r="A298" s="4" t="s">
        <v>47</v>
      </c>
      <c r="B298" s="22">
        <v>30</v>
      </c>
      <c r="C298" s="22"/>
      <c r="D298" s="22"/>
      <c r="E298" s="22">
        <f>B298+C298</f>
        <v>30</v>
      </c>
    </row>
    <row r="299" spans="1:5" ht="12.75" customHeight="1">
      <c r="A299" s="5" t="s">
        <v>80</v>
      </c>
      <c r="B299" s="25">
        <v>7160</v>
      </c>
      <c r="C299" s="25"/>
      <c r="D299" s="25"/>
      <c r="E299" s="22">
        <f>B299+C299</f>
        <v>7160</v>
      </c>
    </row>
    <row r="300" spans="1:5" ht="12.75" customHeight="1">
      <c r="A300" s="5" t="s">
        <v>155</v>
      </c>
      <c r="B300" s="22">
        <v>13044.9</v>
      </c>
      <c r="C300" s="22">
        <v>44967.4</v>
      </c>
      <c r="D300" s="22"/>
      <c r="E300" s="22">
        <f>B300+C300</f>
        <v>58012.3</v>
      </c>
    </row>
    <row r="301" spans="1:5" ht="12.75" customHeight="1">
      <c r="A301" s="4" t="s">
        <v>50</v>
      </c>
      <c r="B301" s="22">
        <v>340</v>
      </c>
      <c r="C301" s="22"/>
      <c r="D301" s="22"/>
      <c r="E301" s="22">
        <f>B301+C301+D301</f>
        <v>340</v>
      </c>
    </row>
    <row r="302" spans="1:5" ht="16.5" customHeight="1">
      <c r="A302" s="12" t="s">
        <v>127</v>
      </c>
      <c r="B302" s="21">
        <f>B303+B310</f>
        <v>94612</v>
      </c>
      <c r="C302" s="21">
        <f>C303+C310</f>
        <v>10210.7</v>
      </c>
      <c r="D302" s="21">
        <f>D303+D310</f>
        <v>0</v>
      </c>
      <c r="E302" s="21">
        <f>E303+E310</f>
        <v>104822.7</v>
      </c>
    </row>
    <row r="303" spans="1:5" ht="12.75" customHeight="1">
      <c r="A303" s="6" t="s">
        <v>40</v>
      </c>
      <c r="B303" s="27">
        <f>SUM(B305:B309)</f>
        <v>38829</v>
      </c>
      <c r="C303" s="27">
        <f>SUM(C305:C309)</f>
        <v>611.7</v>
      </c>
      <c r="D303" s="27">
        <f>SUM(D305:D309)</f>
        <v>0</v>
      </c>
      <c r="E303" s="27">
        <f>B303+C303+D303</f>
        <v>39440.7</v>
      </c>
    </row>
    <row r="304" spans="1:5" ht="10.5" customHeight="1">
      <c r="A304" s="3" t="s">
        <v>2</v>
      </c>
      <c r="B304" s="22"/>
      <c r="C304" s="22"/>
      <c r="D304" s="22"/>
      <c r="E304" s="21"/>
    </row>
    <row r="305" spans="1:5" ht="12.75" customHeight="1">
      <c r="A305" s="4" t="s">
        <v>11</v>
      </c>
      <c r="B305" s="22">
        <v>2695</v>
      </c>
      <c r="C305" s="22"/>
      <c r="D305" s="22"/>
      <c r="E305" s="22">
        <f>SUM(B305:D305)</f>
        <v>2695</v>
      </c>
    </row>
    <row r="306" spans="1:5" ht="12.75" customHeight="1">
      <c r="A306" s="4" t="s">
        <v>59</v>
      </c>
      <c r="B306" s="22">
        <v>681</v>
      </c>
      <c r="C306" s="22"/>
      <c r="D306" s="22"/>
      <c r="E306" s="22">
        <f>SUM(B306:D306)</f>
        <v>681</v>
      </c>
    </row>
    <row r="307" spans="1:5" ht="12.75" customHeight="1">
      <c r="A307" s="4" t="s">
        <v>89</v>
      </c>
      <c r="B307" s="22">
        <v>27000</v>
      </c>
      <c r="C307" s="22">
        <v>160</v>
      </c>
      <c r="D307" s="22"/>
      <c r="E307" s="22">
        <f>B307+C307</f>
        <v>27160</v>
      </c>
    </row>
    <row r="308" spans="1:5" ht="12.75" customHeight="1">
      <c r="A308" s="4" t="s">
        <v>156</v>
      </c>
      <c r="B308" s="22">
        <v>8.7</v>
      </c>
      <c r="C308" s="22">
        <v>1.7</v>
      </c>
      <c r="D308" s="22"/>
      <c r="E308" s="22">
        <f>B308+C308</f>
        <v>10.399999999999999</v>
      </c>
    </row>
    <row r="309" spans="1:5" ht="12.75" customHeight="1">
      <c r="A309" s="4" t="s">
        <v>50</v>
      </c>
      <c r="B309" s="22">
        <v>8444.3</v>
      </c>
      <c r="C309" s="22">
        <v>450</v>
      </c>
      <c r="D309" s="22"/>
      <c r="E309" s="22">
        <f>SUM(B309:D309)</f>
        <v>8894.3</v>
      </c>
    </row>
    <row r="310" spans="1:5" ht="12.75" customHeight="1">
      <c r="A310" s="6" t="s">
        <v>41</v>
      </c>
      <c r="B310" s="27">
        <f>SUM(B312:B318)</f>
        <v>55783</v>
      </c>
      <c r="C310" s="27">
        <f>SUM(C312:C318)</f>
        <v>9599</v>
      </c>
      <c r="D310" s="27">
        <f>SUM(D312:D318)</f>
        <v>0</v>
      </c>
      <c r="E310" s="27">
        <f>B310+C310+D310</f>
        <v>65382</v>
      </c>
    </row>
    <row r="311" spans="1:5" ht="10.5" customHeight="1">
      <c r="A311" s="3" t="s">
        <v>2</v>
      </c>
      <c r="B311" s="22"/>
      <c r="C311" s="22"/>
      <c r="D311" s="22"/>
      <c r="E311" s="22"/>
    </row>
    <row r="312" spans="1:5" ht="12.75" customHeight="1">
      <c r="A312" s="5" t="s">
        <v>89</v>
      </c>
      <c r="B312" s="22">
        <v>18000</v>
      </c>
      <c r="C312" s="22">
        <v>-160</v>
      </c>
      <c r="D312" s="22"/>
      <c r="E312" s="22">
        <f>B312+C312</f>
        <v>17840</v>
      </c>
    </row>
    <row r="313" spans="1:5" ht="12.75" customHeight="1">
      <c r="A313" s="5" t="s">
        <v>80</v>
      </c>
      <c r="B313" s="22">
        <v>4000</v>
      </c>
      <c r="C313" s="22"/>
      <c r="D313" s="22"/>
      <c r="E313" s="22">
        <f>SUM(B313:D313)</f>
        <v>4000</v>
      </c>
    </row>
    <row r="314" spans="1:5" ht="12.75" customHeight="1">
      <c r="A314" s="5" t="s">
        <v>110</v>
      </c>
      <c r="B314" s="22">
        <v>9990</v>
      </c>
      <c r="C314" s="22"/>
      <c r="D314" s="22"/>
      <c r="E314" s="22">
        <f>SUM(B314:D314)</f>
        <v>9990</v>
      </c>
    </row>
    <row r="315" spans="1:5" ht="12.75" customHeight="1">
      <c r="A315" s="5" t="s">
        <v>47</v>
      </c>
      <c r="B315" s="22">
        <v>2638</v>
      </c>
      <c r="C315" s="22"/>
      <c r="D315" s="22"/>
      <c r="E315" s="22">
        <f>SUM(B315:D315)</f>
        <v>2638</v>
      </c>
    </row>
    <row r="316" spans="1:5" ht="12.75" customHeight="1">
      <c r="A316" s="5" t="s">
        <v>155</v>
      </c>
      <c r="B316" s="22"/>
      <c r="C316" s="22">
        <v>10209</v>
      </c>
      <c r="D316" s="22"/>
      <c r="E316" s="22">
        <f>B316+C316</f>
        <v>10209</v>
      </c>
    </row>
    <row r="317" spans="1:5" ht="12.75" customHeight="1">
      <c r="A317" s="50" t="s">
        <v>220</v>
      </c>
      <c r="B317" s="24">
        <v>3000</v>
      </c>
      <c r="C317" s="24"/>
      <c r="D317" s="24"/>
      <c r="E317" s="22">
        <f>B317+C317+D317</f>
        <v>3000</v>
      </c>
    </row>
    <row r="318" spans="1:5" ht="12.75" customHeight="1">
      <c r="A318" s="4" t="s">
        <v>50</v>
      </c>
      <c r="B318" s="22">
        <v>18155</v>
      </c>
      <c r="C318" s="22">
        <v>-450</v>
      </c>
      <c r="D318" s="22"/>
      <c r="E318" s="22">
        <f>SUM(B318:D318)</f>
        <v>17705</v>
      </c>
    </row>
    <row r="319" spans="1:5" ht="18.75" customHeight="1">
      <c r="A319" s="2" t="s">
        <v>128</v>
      </c>
      <c r="B319" s="21">
        <f>B320+B323</f>
        <v>5405</v>
      </c>
      <c r="C319" s="21">
        <f>C320+C323</f>
        <v>0</v>
      </c>
      <c r="D319" s="21">
        <f>D320+D323</f>
        <v>0</v>
      </c>
      <c r="E319" s="21">
        <f>E320+E323</f>
        <v>5405</v>
      </c>
    </row>
    <row r="320" spans="1:5" ht="12.75" customHeight="1">
      <c r="A320" s="6" t="s">
        <v>40</v>
      </c>
      <c r="B320" s="27">
        <f>SUM(B322:B322)</f>
        <v>2725</v>
      </c>
      <c r="C320" s="27">
        <f>SUM(C322:C322)</f>
        <v>0</v>
      </c>
      <c r="D320" s="27">
        <f>SUM(D322:D322)</f>
        <v>0</v>
      </c>
      <c r="E320" s="27">
        <f>B320+C320+D320</f>
        <v>2725</v>
      </c>
    </row>
    <row r="321" spans="1:5" ht="10.5" customHeight="1">
      <c r="A321" s="3" t="s">
        <v>2</v>
      </c>
      <c r="B321" s="22"/>
      <c r="C321" s="22"/>
      <c r="D321" s="22"/>
      <c r="E321" s="21"/>
    </row>
    <row r="322" spans="1:5" ht="12.75" customHeight="1">
      <c r="A322" s="4" t="s">
        <v>11</v>
      </c>
      <c r="B322" s="22">
        <v>2725</v>
      </c>
      <c r="C322" s="22"/>
      <c r="D322" s="22"/>
      <c r="E322" s="22">
        <f>B322+C322+D322</f>
        <v>2725</v>
      </c>
    </row>
    <row r="323" spans="1:5" ht="12.75" customHeight="1">
      <c r="A323" s="6" t="s">
        <v>41</v>
      </c>
      <c r="B323" s="27">
        <f>SUM(B325:B325)</f>
        <v>2680</v>
      </c>
      <c r="C323" s="27">
        <f>SUM(C325:C325)</f>
        <v>0</v>
      </c>
      <c r="D323" s="27">
        <f>SUM(D325:D325)</f>
        <v>0</v>
      </c>
      <c r="E323" s="27">
        <f>B323+C323+D323</f>
        <v>2680</v>
      </c>
    </row>
    <row r="324" spans="1:5" ht="10.5" customHeight="1">
      <c r="A324" s="3" t="s">
        <v>2</v>
      </c>
      <c r="B324" s="22"/>
      <c r="C324" s="22"/>
      <c r="D324" s="22"/>
      <c r="E324" s="22"/>
    </row>
    <row r="325" spans="1:5" ht="12.75" customHeight="1">
      <c r="A325" s="5" t="s">
        <v>47</v>
      </c>
      <c r="B325" s="22">
        <v>2680</v>
      </c>
      <c r="C325" s="22"/>
      <c r="D325" s="22"/>
      <c r="E325" s="22">
        <f>B325+C325+D325</f>
        <v>2680</v>
      </c>
    </row>
    <row r="326" spans="1:5" ht="18.75" customHeight="1">
      <c r="A326" s="2" t="s">
        <v>25</v>
      </c>
      <c r="B326" s="21">
        <f>B327</f>
        <v>38219</v>
      </c>
      <c r="C326" s="21">
        <f>C327</f>
        <v>0</v>
      </c>
      <c r="D326" s="21">
        <f>D327</f>
        <v>0</v>
      </c>
      <c r="E326" s="21">
        <f>E327</f>
        <v>38219</v>
      </c>
    </row>
    <row r="327" spans="1:5" ht="15" customHeight="1">
      <c r="A327" s="6" t="s">
        <v>40</v>
      </c>
      <c r="B327" s="27">
        <f>SUM(B329:B332)</f>
        <v>38219</v>
      </c>
      <c r="C327" s="27">
        <f>SUM(C329:C332)</f>
        <v>0</v>
      </c>
      <c r="D327" s="27">
        <f>SUM(D329:D332)</f>
        <v>0</v>
      </c>
      <c r="E327" s="27">
        <f>B327+C327+D327</f>
        <v>38219</v>
      </c>
    </row>
    <row r="328" spans="1:5" ht="10.5" customHeight="1">
      <c r="A328" s="3" t="s">
        <v>2</v>
      </c>
      <c r="B328" s="21"/>
      <c r="C328" s="21"/>
      <c r="D328" s="21"/>
      <c r="E328" s="21"/>
    </row>
    <row r="329" spans="1:5" ht="12.75" customHeight="1">
      <c r="A329" s="53" t="s">
        <v>39</v>
      </c>
      <c r="B329" s="54">
        <v>104.6</v>
      </c>
      <c r="C329" s="54"/>
      <c r="D329" s="54"/>
      <c r="E329" s="54">
        <f>B329+C329+D329</f>
        <v>104.6</v>
      </c>
    </row>
    <row r="330" spans="1:5" ht="12.75" customHeight="1">
      <c r="A330" s="4" t="s">
        <v>166</v>
      </c>
      <c r="B330" s="22">
        <v>1161</v>
      </c>
      <c r="C330" s="22"/>
      <c r="D330" s="22"/>
      <c r="E330" s="22">
        <f>SUM(B330:D330)</f>
        <v>1161</v>
      </c>
    </row>
    <row r="331" spans="1:5" ht="12.75" customHeight="1">
      <c r="A331" s="4" t="s">
        <v>126</v>
      </c>
      <c r="B331" s="22">
        <v>24543.4</v>
      </c>
      <c r="C331" s="22"/>
      <c r="D331" s="22"/>
      <c r="E331" s="22">
        <f>B331+C331</f>
        <v>24543.4</v>
      </c>
    </row>
    <row r="332" spans="1:5" ht="12.75" customHeight="1">
      <c r="A332" s="4" t="s">
        <v>11</v>
      </c>
      <c r="B332" s="22">
        <v>12410</v>
      </c>
      <c r="C332" s="22"/>
      <c r="D332" s="22"/>
      <c r="E332" s="22">
        <f>B332+C332+D332</f>
        <v>12410</v>
      </c>
    </row>
    <row r="333" spans="1:5" ht="19.5" customHeight="1">
      <c r="A333" s="2" t="s">
        <v>97</v>
      </c>
      <c r="B333" s="21">
        <f>B335+B336</f>
        <v>673921.9</v>
      </c>
      <c r="C333" s="21">
        <f>C335+C336</f>
        <v>-6269.1</v>
      </c>
      <c r="D333" s="21">
        <f>D335+D336</f>
        <v>0</v>
      </c>
      <c r="E333" s="21">
        <f>B333+C333+D333</f>
        <v>667652.8</v>
      </c>
    </row>
    <row r="334" spans="1:5" ht="10.5" customHeight="1">
      <c r="A334" s="8" t="s">
        <v>2</v>
      </c>
      <c r="B334" s="21"/>
      <c r="C334" s="21"/>
      <c r="D334" s="21"/>
      <c r="E334" s="21"/>
    </row>
    <row r="335" spans="1:5" ht="12.75" customHeight="1">
      <c r="A335" s="2" t="s">
        <v>40</v>
      </c>
      <c r="B335" s="21">
        <f>B348+B363+B366+B359+B351</f>
        <v>35109.6</v>
      </c>
      <c r="C335" s="21">
        <f>C348+C363+C366+C359+C351+C358</f>
        <v>-41.80000000000001</v>
      </c>
      <c r="D335" s="21">
        <f>D348+D363+D366+D359+D351</f>
        <v>0</v>
      </c>
      <c r="E335" s="21">
        <f>B335+C335+D335</f>
        <v>35067.799999999996</v>
      </c>
    </row>
    <row r="336" spans="1:5" ht="12.75" customHeight="1">
      <c r="A336" s="2" t="s">
        <v>41</v>
      </c>
      <c r="B336" s="21">
        <f>B338+B339+B341+B342+B346+B347+B349+B354+B361+B364-B335+B370</f>
        <v>638812.3</v>
      </c>
      <c r="C336" s="21">
        <f>C338+C339+C341+C342+C346+C347+C349+C354+C361+C364-C335+C370</f>
        <v>-6227.3</v>
      </c>
      <c r="D336" s="21">
        <f>D338+D339+D341+D342+D346+D347+D349+D354+D361+D364-D335+D370</f>
        <v>0</v>
      </c>
      <c r="E336" s="21">
        <f>B336+C336+D336</f>
        <v>632585</v>
      </c>
    </row>
    <row r="337" spans="1:5" ht="12.75" customHeight="1">
      <c r="A337" s="10" t="s">
        <v>52</v>
      </c>
      <c r="B337" s="21"/>
      <c r="C337" s="21"/>
      <c r="D337" s="21"/>
      <c r="E337" s="21"/>
    </row>
    <row r="338" spans="1:5" ht="12.75" customHeight="1">
      <c r="A338" s="8" t="s">
        <v>90</v>
      </c>
      <c r="B338" s="24">
        <v>2000</v>
      </c>
      <c r="C338" s="21"/>
      <c r="D338" s="21"/>
      <c r="E338" s="22">
        <f>B338+C338</f>
        <v>2000</v>
      </c>
    </row>
    <row r="339" spans="1:5" ht="12.75" customHeight="1">
      <c r="A339" s="8" t="s">
        <v>173</v>
      </c>
      <c r="B339" s="24">
        <f>B340</f>
        <v>6412.2</v>
      </c>
      <c r="C339" s="24">
        <f>C340</f>
        <v>0</v>
      </c>
      <c r="D339" s="24"/>
      <c r="E339" s="22">
        <f>B339+C339+D339</f>
        <v>6412.2</v>
      </c>
    </row>
    <row r="340" spans="1:5" ht="12.75" customHeight="1">
      <c r="A340" s="8" t="s">
        <v>172</v>
      </c>
      <c r="B340" s="24">
        <v>6412.2</v>
      </c>
      <c r="C340" s="24"/>
      <c r="D340" s="21"/>
      <c r="E340" s="22">
        <f>SUM(B340:D340)</f>
        <v>6412.2</v>
      </c>
    </row>
    <row r="341" spans="1:5" ht="12.75" customHeight="1">
      <c r="A341" s="8" t="s">
        <v>162</v>
      </c>
      <c r="B341" s="24">
        <v>10000</v>
      </c>
      <c r="C341" s="24"/>
      <c r="D341" s="24"/>
      <c r="E341" s="22">
        <f>B341+C341</f>
        <v>10000</v>
      </c>
    </row>
    <row r="342" spans="1:5" ht="12.75" customHeight="1">
      <c r="A342" s="8" t="s">
        <v>53</v>
      </c>
      <c r="B342" s="24">
        <f>SUM(B343:B345)</f>
        <v>201699.2</v>
      </c>
      <c r="C342" s="24">
        <f>SUM(C343:C345)</f>
        <v>-8019.1</v>
      </c>
      <c r="D342" s="24">
        <f>SUM(D343:D345)</f>
        <v>0</v>
      </c>
      <c r="E342" s="22">
        <f>B342+C342+D342</f>
        <v>193680.1</v>
      </c>
    </row>
    <row r="343" spans="1:5" ht="12.75" customHeight="1">
      <c r="A343" s="8" t="s">
        <v>168</v>
      </c>
      <c r="B343" s="24">
        <v>200854.5</v>
      </c>
      <c r="C343" s="24">
        <v>-7375.1</v>
      </c>
      <c r="D343" s="24"/>
      <c r="E343" s="22">
        <f>B343+C343+D343</f>
        <v>193479.4</v>
      </c>
    </row>
    <row r="344" spans="1:5" ht="12.75" customHeight="1">
      <c r="A344" s="8" t="s">
        <v>169</v>
      </c>
      <c r="B344" s="24">
        <v>200</v>
      </c>
      <c r="C344" s="24"/>
      <c r="D344" s="24"/>
      <c r="E344" s="22">
        <f>B344+C344</f>
        <v>200</v>
      </c>
    </row>
    <row r="345" spans="1:5" ht="12.75" customHeight="1">
      <c r="A345" s="8" t="s">
        <v>167</v>
      </c>
      <c r="B345" s="24">
        <v>644.7</v>
      </c>
      <c r="C345" s="24">
        <v>-644</v>
      </c>
      <c r="D345" s="24"/>
      <c r="E345" s="22">
        <f>SUM(B345:D345)</f>
        <v>0.7000000000000455</v>
      </c>
    </row>
    <row r="346" spans="1:5" ht="12.75" customHeight="1">
      <c r="A346" s="8" t="s">
        <v>91</v>
      </c>
      <c r="B346" s="24">
        <v>300</v>
      </c>
      <c r="C346" s="24"/>
      <c r="D346" s="24"/>
      <c r="E346" s="22">
        <f>B346+C346</f>
        <v>300</v>
      </c>
    </row>
    <row r="347" spans="1:5" ht="12.75" customHeight="1">
      <c r="A347" s="8" t="s">
        <v>171</v>
      </c>
      <c r="B347" s="24">
        <f>B348</f>
        <v>1680</v>
      </c>
      <c r="C347" s="24"/>
      <c r="D347" s="24"/>
      <c r="E347" s="22">
        <f>B347+C347+D347</f>
        <v>1680</v>
      </c>
    </row>
    <row r="348" spans="1:5" ht="12.75" customHeight="1">
      <c r="A348" s="8" t="s">
        <v>170</v>
      </c>
      <c r="B348" s="24">
        <v>1680</v>
      </c>
      <c r="C348" s="24"/>
      <c r="D348" s="24"/>
      <c r="E348" s="22">
        <f>B348+C348</f>
        <v>1680</v>
      </c>
    </row>
    <row r="349" spans="1:5" ht="12.75" customHeight="1">
      <c r="A349" s="8" t="s">
        <v>54</v>
      </c>
      <c r="B349" s="24">
        <f>SUM(B350:B353)</f>
        <v>99106.2</v>
      </c>
      <c r="C349" s="24">
        <f>SUM(C350:C353)</f>
        <v>1750</v>
      </c>
      <c r="D349" s="24">
        <f>SUM(D350:D353)</f>
        <v>0</v>
      </c>
      <c r="E349" s="22">
        <f aca="true" t="shared" si="7" ref="E349:E361">B349+C349+D349</f>
        <v>100856.2</v>
      </c>
    </row>
    <row r="350" spans="1:5" ht="12.75" customHeight="1">
      <c r="A350" s="8" t="s">
        <v>159</v>
      </c>
      <c r="B350" s="24">
        <v>79830.6</v>
      </c>
      <c r="C350" s="24">
        <v>1200</v>
      </c>
      <c r="D350" s="24"/>
      <c r="E350" s="22">
        <f t="shared" si="7"/>
        <v>81030.6</v>
      </c>
    </row>
    <row r="351" spans="1:5" ht="12.75" customHeight="1">
      <c r="A351" s="8" t="s">
        <v>94</v>
      </c>
      <c r="B351" s="24">
        <v>11146.9</v>
      </c>
      <c r="C351" s="24"/>
      <c r="D351" s="24"/>
      <c r="E351" s="22">
        <f t="shared" si="7"/>
        <v>11146.9</v>
      </c>
    </row>
    <row r="352" spans="1:5" ht="12.75" customHeight="1">
      <c r="A352" s="8" t="s">
        <v>93</v>
      </c>
      <c r="B352" s="24">
        <v>7500</v>
      </c>
      <c r="C352" s="24"/>
      <c r="D352" s="24"/>
      <c r="E352" s="22">
        <f t="shared" si="7"/>
        <v>7500</v>
      </c>
    </row>
    <row r="353" spans="1:5" ht="12.75" customHeight="1">
      <c r="A353" s="8" t="s">
        <v>160</v>
      </c>
      <c r="B353" s="24">
        <v>628.7</v>
      </c>
      <c r="C353" s="24">
        <v>550</v>
      </c>
      <c r="D353" s="24"/>
      <c r="E353" s="22">
        <f t="shared" si="7"/>
        <v>1178.7</v>
      </c>
    </row>
    <row r="354" spans="1:5" ht="12.75" customHeight="1">
      <c r="A354" s="8" t="s">
        <v>55</v>
      </c>
      <c r="B354" s="24">
        <f>SUM(B355:B360)</f>
        <v>219841.69999999998</v>
      </c>
      <c r="C354" s="24">
        <f>SUM(C355:C360)</f>
        <v>0</v>
      </c>
      <c r="D354" s="24">
        <f>SUM(D355:D360)</f>
        <v>0</v>
      </c>
      <c r="E354" s="22">
        <f t="shared" si="7"/>
        <v>219841.69999999998</v>
      </c>
    </row>
    <row r="355" spans="1:5" ht="12.75" customHeight="1">
      <c r="A355" s="8" t="s">
        <v>161</v>
      </c>
      <c r="B355" s="24">
        <v>109443.1</v>
      </c>
      <c r="C355" s="24">
        <f>1529-1415+3171+89</f>
        <v>3374</v>
      </c>
      <c r="D355" s="24"/>
      <c r="E355" s="22">
        <f t="shared" si="7"/>
        <v>112817.1</v>
      </c>
    </row>
    <row r="356" spans="1:5" ht="12.75" customHeight="1">
      <c r="A356" s="8" t="s">
        <v>104</v>
      </c>
      <c r="B356" s="24">
        <v>61685.4</v>
      </c>
      <c r="C356" s="24">
        <f>200+4818.5</f>
        <v>5018.5</v>
      </c>
      <c r="D356" s="24"/>
      <c r="E356" s="22">
        <f t="shared" si="7"/>
        <v>66703.9</v>
      </c>
    </row>
    <row r="357" spans="1:5" ht="12.75" customHeight="1">
      <c r="A357" s="8" t="s">
        <v>105</v>
      </c>
      <c r="B357" s="24">
        <v>33911.9</v>
      </c>
      <c r="C357" s="24">
        <f>412-400</f>
        <v>12</v>
      </c>
      <c r="D357" s="24"/>
      <c r="E357" s="22">
        <f t="shared" si="7"/>
        <v>33923.9</v>
      </c>
    </row>
    <row r="358" spans="1:5" ht="12.75" customHeight="1">
      <c r="A358" s="8" t="s">
        <v>229</v>
      </c>
      <c r="B358" s="24"/>
      <c r="C358" s="24">
        <v>386</v>
      </c>
      <c r="D358" s="24"/>
      <c r="E358" s="22">
        <f t="shared" si="7"/>
        <v>386</v>
      </c>
    </row>
    <row r="359" spans="1:5" ht="12.75" customHeight="1">
      <c r="A359" s="8" t="s">
        <v>129</v>
      </c>
      <c r="B359" s="24">
        <v>1533</v>
      </c>
      <c r="C359" s="24"/>
      <c r="D359" s="24"/>
      <c r="E359" s="22">
        <f t="shared" si="7"/>
        <v>1533</v>
      </c>
    </row>
    <row r="360" spans="1:5" ht="12.75" customHeight="1">
      <c r="A360" s="8" t="s">
        <v>160</v>
      </c>
      <c r="B360" s="24">
        <v>13268.3</v>
      </c>
      <c r="C360" s="24">
        <f>-2141+1415-7975.5-89</f>
        <v>-8790.5</v>
      </c>
      <c r="D360" s="24"/>
      <c r="E360" s="22">
        <f t="shared" si="7"/>
        <v>4477.799999999999</v>
      </c>
    </row>
    <row r="361" spans="1:5" ht="12.75" customHeight="1">
      <c r="A361" s="8" t="s">
        <v>48</v>
      </c>
      <c r="B361" s="24">
        <f>SUM(B362:B363)</f>
        <v>10350.4</v>
      </c>
      <c r="C361" s="24"/>
      <c r="D361" s="24"/>
      <c r="E361" s="22">
        <f t="shared" si="7"/>
        <v>10350.4</v>
      </c>
    </row>
    <row r="362" spans="1:5" ht="12.75" customHeight="1">
      <c r="A362" s="8" t="s">
        <v>159</v>
      </c>
      <c r="B362" s="24">
        <v>9376</v>
      </c>
      <c r="C362" s="24">
        <v>-35</v>
      </c>
      <c r="D362" s="24"/>
      <c r="E362" s="22">
        <f>B362+C362</f>
        <v>9341</v>
      </c>
    </row>
    <row r="363" spans="1:5" ht="12.75" customHeight="1">
      <c r="A363" s="8" t="s">
        <v>94</v>
      </c>
      <c r="B363" s="24">
        <v>974.4</v>
      </c>
      <c r="C363" s="24">
        <v>35</v>
      </c>
      <c r="D363" s="24"/>
      <c r="E363" s="22">
        <f>B363+C363</f>
        <v>1009.4</v>
      </c>
    </row>
    <row r="364" spans="1:5" ht="12.75" customHeight="1">
      <c r="A364" s="8" t="s">
        <v>46</v>
      </c>
      <c r="B364" s="24">
        <f>SUM(B365:B369)</f>
        <v>122278.2</v>
      </c>
      <c r="C364" s="24">
        <f>SUM(C365:C369)</f>
        <v>0</v>
      </c>
      <c r="D364" s="24">
        <f>SUM(D365:D369)</f>
        <v>0</v>
      </c>
      <c r="E364" s="22">
        <f>B364+C364+D364</f>
        <v>122278.2</v>
      </c>
    </row>
    <row r="365" spans="1:5" ht="12.75" customHeight="1">
      <c r="A365" s="8" t="s">
        <v>159</v>
      </c>
      <c r="B365" s="24">
        <v>96881.5</v>
      </c>
      <c r="C365" s="24">
        <v>584.2</v>
      </c>
      <c r="D365" s="24"/>
      <c r="E365" s="22">
        <f>B365+C365+D365</f>
        <v>97465.7</v>
      </c>
    </row>
    <row r="366" spans="1:5" ht="12.75" customHeight="1">
      <c r="A366" s="8" t="s">
        <v>94</v>
      </c>
      <c r="B366" s="24">
        <v>19775.3</v>
      </c>
      <c r="C366" s="24">
        <v>-462.8</v>
      </c>
      <c r="D366" s="24"/>
      <c r="E366" s="22">
        <f>B366+C366+D366</f>
        <v>19312.5</v>
      </c>
    </row>
    <row r="367" spans="1:5" ht="12.75" customHeight="1">
      <c r="A367" s="8" t="s">
        <v>95</v>
      </c>
      <c r="B367" s="24">
        <v>5000</v>
      </c>
      <c r="C367" s="24"/>
      <c r="D367" s="24"/>
      <c r="E367" s="22">
        <f>B367+C367</f>
        <v>5000</v>
      </c>
    </row>
    <row r="368" spans="1:5" ht="12.75" customHeight="1">
      <c r="A368" s="8" t="s">
        <v>199</v>
      </c>
      <c r="B368" s="24">
        <v>500</v>
      </c>
      <c r="C368" s="24"/>
      <c r="D368" s="24"/>
      <c r="E368" s="22">
        <f>B368+C368+D368</f>
        <v>500</v>
      </c>
    </row>
    <row r="369" spans="1:5" ht="12.75" customHeight="1">
      <c r="A369" s="8" t="s">
        <v>160</v>
      </c>
      <c r="B369" s="24">
        <v>121.4</v>
      </c>
      <c r="C369" s="24">
        <v>-121.4</v>
      </c>
      <c r="D369" s="24"/>
      <c r="E369" s="22">
        <f>B369+C369+D369</f>
        <v>0</v>
      </c>
    </row>
    <row r="370" spans="1:5" ht="12.75" customHeight="1">
      <c r="A370" s="8" t="s">
        <v>174</v>
      </c>
      <c r="B370" s="24">
        <v>254</v>
      </c>
      <c r="C370" s="24"/>
      <c r="D370" s="24"/>
      <c r="E370" s="22">
        <f>SUM(B370:D370)</f>
        <v>254</v>
      </c>
    </row>
    <row r="371" spans="1:5" ht="12.75" customHeight="1" thickBot="1">
      <c r="A371" s="58" t="s">
        <v>211</v>
      </c>
      <c r="B371" s="60">
        <v>6390.1</v>
      </c>
      <c r="C371" s="60"/>
      <c r="D371" s="60"/>
      <c r="E371" s="60">
        <f>SUM(B371:D371)</f>
        <v>6390.1</v>
      </c>
    </row>
    <row r="372" spans="1:5" ht="12.75" customHeight="1" thickBot="1">
      <c r="A372" s="59" t="s">
        <v>212</v>
      </c>
      <c r="B372" s="61">
        <v>-3895.5</v>
      </c>
      <c r="C372" s="61"/>
      <c r="D372" s="61"/>
      <c r="E372" s="62">
        <f>B372+C372</f>
        <v>-3895.5</v>
      </c>
    </row>
    <row r="373" spans="1:5" ht="21.75" customHeight="1" thickBot="1">
      <c r="A373" s="35" t="s">
        <v>26</v>
      </c>
      <c r="B373" s="44">
        <f>B73+B93+B109+B137+B158+B206+B237+B256+B274+B277+B319+B326+B333+B173+B164+B302+B127+B371+B372</f>
        <v>8299475.7</v>
      </c>
      <c r="C373" s="44">
        <f>C73+C93+C109+C137+C158+C206+C237+C256+C274+C277+C319+C326+C333+C173+C164+C302+C127+C371+C372</f>
        <v>162027</v>
      </c>
      <c r="D373" s="44">
        <f>D73+D93+D109+D137+D158+D206+D237+D256+D274+D277+D319+D326+D333+D173+D164+D302+D127</f>
        <v>0</v>
      </c>
      <c r="E373" s="45">
        <f>E73+E93+E109+E137+E158+E206+E237+E256+E274+E277+E319+E326+E333+E173+E164+E302+E127+E372+E371</f>
        <v>8461502.7</v>
      </c>
    </row>
    <row r="374" spans="1:5" ht="12" customHeight="1">
      <c r="A374" s="40" t="s">
        <v>2</v>
      </c>
      <c r="B374" s="46"/>
      <c r="C374" s="46"/>
      <c r="D374" s="46"/>
      <c r="E374" s="55"/>
    </row>
    <row r="375" spans="1:5" ht="15" customHeight="1">
      <c r="A375" s="40" t="s">
        <v>40</v>
      </c>
      <c r="B375" s="46">
        <f>B74+B94+B110+B138+B159+B174+B207+B238+B257+B274+B278+B320+B327+B335+B165+B303+B128+B371+B372</f>
        <v>6914483.1</v>
      </c>
      <c r="C375" s="64">
        <f>C74+C94+C110+C138+C159+C174+C207+C238+C257+C274+C278+C320+C327+C335+C165+C303+C128+C371+C372</f>
        <v>27201.700000000004</v>
      </c>
      <c r="D375" s="55">
        <f>D74+D94+D110+D138+D159+D174+D207+D238+D257+D274+D278+D320+D327+D335+D165+D303+D128+D371+D372</f>
        <v>0</v>
      </c>
      <c r="E375" s="55">
        <f>E74+E94+E110+E138+E159+E174+E207+E238+E257+E274+E278+E320+E327+E335+E165+E303+E128+E371+E372</f>
        <v>6941684.799999999</v>
      </c>
    </row>
    <row r="376" spans="1:5" ht="15" customHeight="1" thickBot="1">
      <c r="A376" s="40" t="s">
        <v>41</v>
      </c>
      <c r="B376" s="46">
        <f>B118+B148+B195+B231+B247+B323+B336+B169+B295+B87+B310+B268+B134</f>
        <v>1384992.6</v>
      </c>
      <c r="C376" s="46">
        <f>C118+C148+C195+C231+C247+C323+C336+C169+C295+C87+C310+C268+C134</f>
        <v>134825.30000000002</v>
      </c>
      <c r="D376" s="46">
        <f>D118+D148+D195+D231+D247+D323+D336+D169+D295+D87+D310+D268+D134</f>
        <v>0</v>
      </c>
      <c r="E376" s="55">
        <f>B376+C376+D376</f>
        <v>1519817.9000000001</v>
      </c>
    </row>
    <row r="377" spans="1:5" ht="19.5" customHeight="1">
      <c r="A377" s="41" t="s">
        <v>57</v>
      </c>
      <c r="B377" s="42">
        <f>SUM(B379:B383)</f>
        <v>656108.7</v>
      </c>
      <c r="C377" s="42">
        <f>SUM(C379:C383)</f>
        <v>65223.3</v>
      </c>
      <c r="D377" s="42">
        <f>D383+D379</f>
        <v>0</v>
      </c>
      <c r="E377" s="36">
        <f>B377+C377+D377</f>
        <v>721332</v>
      </c>
    </row>
    <row r="378" spans="1:5" ht="9.75" customHeight="1">
      <c r="A378" s="37" t="s">
        <v>2</v>
      </c>
      <c r="B378" s="29"/>
      <c r="C378" s="29"/>
      <c r="D378" s="29"/>
      <c r="E378" s="39"/>
    </row>
    <row r="379" spans="1:5" ht="12.75" customHeight="1">
      <c r="A379" s="37" t="s">
        <v>92</v>
      </c>
      <c r="B379" s="47">
        <v>343329.1</v>
      </c>
      <c r="C379" s="47"/>
      <c r="D379" s="47"/>
      <c r="E379" s="48">
        <f>SUM(B379:D379)</f>
        <v>343329.1</v>
      </c>
    </row>
    <row r="380" spans="1:5" ht="12.75" customHeight="1">
      <c r="A380" s="37" t="s">
        <v>230</v>
      </c>
      <c r="B380" s="47"/>
      <c r="C380" s="47">
        <v>91886</v>
      </c>
      <c r="D380" s="47"/>
      <c r="E380" s="48">
        <f>SUM(B380:D380)</f>
        <v>91886</v>
      </c>
    </row>
    <row r="381" spans="1:5" ht="12.75" customHeight="1">
      <c r="A381" s="37" t="s">
        <v>231</v>
      </c>
      <c r="B381" s="47"/>
      <c r="C381" s="47">
        <v>-26662.7</v>
      </c>
      <c r="D381" s="47"/>
      <c r="E381" s="48">
        <f>SUM(B381:D381)</f>
        <v>-26662.7</v>
      </c>
    </row>
    <row r="382" spans="1:5" ht="12.75" customHeight="1">
      <c r="A382" s="37" t="s">
        <v>213</v>
      </c>
      <c r="B382" s="47">
        <v>2494.6</v>
      </c>
      <c r="C382" s="47"/>
      <c r="D382" s="47"/>
      <c r="E382" s="48">
        <f>SUM(B382:D382)</f>
        <v>2494.6</v>
      </c>
    </row>
    <row r="383" spans="1:5" ht="12.75" customHeight="1" thickBot="1">
      <c r="A383" s="38" t="s">
        <v>109</v>
      </c>
      <c r="B383" s="49">
        <v>310285</v>
      </c>
      <c r="C383" s="49"/>
      <c r="D383" s="49">
        <f>D373-D71-D379</f>
        <v>0</v>
      </c>
      <c r="E383" s="63">
        <f>SUM(B383:D383)</f>
        <v>310285</v>
      </c>
    </row>
    <row r="384" spans="1:5" ht="15" customHeight="1">
      <c r="A384" s="15"/>
      <c r="B384" s="31"/>
      <c r="C384" s="30"/>
      <c r="D384" s="30"/>
      <c r="E384" s="31"/>
    </row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spans="1:2" ht="12.75" customHeight="1">
      <c r="A394" s="14"/>
      <c r="B394" s="34"/>
    </row>
    <row r="395" ht="12.75" customHeight="1"/>
    <row r="396" spans="1:2" ht="12.75" customHeight="1">
      <c r="A396" s="14"/>
      <c r="B396" s="34"/>
    </row>
    <row r="397" ht="12.75" customHeight="1"/>
    <row r="398" ht="12.75" customHeight="1">
      <c r="A398" s="33"/>
    </row>
    <row r="399" ht="12.75" customHeight="1">
      <c r="A399" s="33"/>
    </row>
    <row r="400" ht="12.75" customHeight="1">
      <c r="A400" s="33"/>
    </row>
    <row r="401" ht="12.75" customHeight="1">
      <c r="A401" s="33"/>
    </row>
    <row r="402" ht="15" customHeight="1">
      <c r="A402" s="33"/>
    </row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</sheetData>
  <mergeCells count="4">
    <mergeCell ref="A2:E2"/>
    <mergeCell ref="A3:E3"/>
    <mergeCell ref="A6:A7"/>
    <mergeCell ref="A4:E4"/>
  </mergeCells>
  <printOptions horizontalCentered="1"/>
  <pageMargins left="0.3937007874015748" right="0.3937007874015748" top="0.7874015748031497" bottom="0.7874015748031497" header="0.31496062992125984" footer="0.3937007874015748"/>
  <pageSetup horizontalDpi="600" verticalDpi="600" orientation="portrait" paperSize="9" scale="99" r:id="rId1"/>
  <headerFooter alignWithMargins="0">
    <oddFooter>&amp;CStránka &amp;P</oddFooter>
  </headerFooter>
  <rowBreaks count="6" manualBreakCount="6">
    <brk id="54" max="255" man="1"/>
    <brk id="108" max="4" man="1"/>
    <brk id="163" max="4" man="1"/>
    <brk id="218" max="4" man="1"/>
    <brk id="273" max="4" man="1"/>
    <brk id="3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2007-01-17T14:47:36Z</cp:lastPrinted>
  <dcterms:created xsi:type="dcterms:W3CDTF">1997-01-24T11:07:25Z</dcterms:created>
  <dcterms:modified xsi:type="dcterms:W3CDTF">2007-01-29T09:53:46Z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-1933117710</vt:i4>
  </property>
  <property fmtid="{D5CDD505-2E9C-101B-9397-08002B2CF9AE}" pid="3" name="_EmailSubject">
    <vt:lpwstr>7. ZR (MMR)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-1027124104</vt:i4>
  </property>
</Properties>
</file>